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431" windowWidth="22545" windowHeight="14505" tabRatio="642" activeTab="0"/>
  </bookViews>
  <sheets>
    <sheet name="Identification" sheetId="1" r:id="rId1"/>
    <sheet name="Sails" sheetId="2" r:id="rId2"/>
    <sheet name="Equipments" sheetId="3" r:id="rId3"/>
  </sheets>
  <definedNames>
    <definedName name="_xlnm.Print_Area" localSheetId="2">'Equipments'!$A$1:$AR$94</definedName>
    <definedName name="_xlnm.Print_Area" localSheetId="0">'Identification'!$A$1:$AR$93</definedName>
    <definedName name="_xlnm.Print_Area" localSheetId="1">'Sails'!$A$2:$AR$68</definedName>
    <definedName name="Fiocco">'Sails'!$BL$119:$BL$163</definedName>
    <definedName name="Jennaker">'Sails'!$BL$166:$BL$194</definedName>
    <definedName name="MaterialiScafi">'Identification'!$AW$96:$AW$102</definedName>
    <definedName name="Randa">'Sails'!$BL$70:$BL$116</definedName>
  </definedNames>
  <calcPr fullCalcOnLoad="1"/>
</workbook>
</file>

<file path=xl/comments1.xml><?xml version="1.0" encoding="utf-8"?>
<comments xmlns="http://schemas.openxmlformats.org/spreadsheetml/2006/main">
  <authors>
    <author>Massimo</author>
  </authors>
  <commentList>
    <comment ref="K89" authorId="0">
      <text>
        <r>
          <rPr>
            <b/>
            <sz val="8"/>
            <rFont val="Tahoma"/>
            <family val="0"/>
          </rPr>
          <t>Almeno la località di stazza</t>
        </r>
      </text>
    </comment>
  </commentList>
</comments>
</file>

<file path=xl/comments2.xml><?xml version="1.0" encoding="utf-8"?>
<comments xmlns="http://schemas.openxmlformats.org/spreadsheetml/2006/main">
  <authors>
    <author>Massimo</author>
  </authors>
  <commentList>
    <comment ref="T12" authorId="0">
      <text>
        <r>
          <rPr>
            <b/>
            <sz val="8"/>
            <rFont val="Tahoma"/>
            <family val="0"/>
          </rPr>
          <t>se il colore è &lt;&gt;0 esiste la randa</t>
        </r>
      </text>
    </comment>
    <comment ref="T42" authorId="0">
      <text>
        <r>
          <rPr>
            <b/>
            <sz val="8"/>
            <rFont val="Tahoma"/>
            <family val="0"/>
          </rPr>
          <t>se il colore è &lt;&gt;0 esiste il fiocco</t>
        </r>
      </text>
    </comment>
    <comment ref="T55" authorId="0">
      <text>
        <r>
          <rPr>
            <b/>
            <sz val="8"/>
            <rFont val="Tahoma"/>
            <family val="0"/>
          </rPr>
          <t>se il colore è &lt;&gt;0 esiste il jennaker</t>
        </r>
      </text>
    </comment>
  </commentList>
</comments>
</file>

<file path=xl/comments3.xml><?xml version="1.0" encoding="utf-8"?>
<comments xmlns="http://schemas.openxmlformats.org/spreadsheetml/2006/main">
  <authors>
    <author>Massimo</author>
  </authors>
  <commentList>
    <comment ref="O60" authorId="0">
      <text>
        <r>
          <rPr>
            <sz val="8"/>
            <rFont val="Arial Narrow"/>
            <family val="2"/>
          </rPr>
          <t>Corretto da 8,980 m. a 9,100.</t>
        </r>
      </text>
    </comment>
  </commentList>
</comments>
</file>

<file path=xl/sharedStrings.xml><?xml version="1.0" encoding="utf-8"?>
<sst xmlns="http://schemas.openxmlformats.org/spreadsheetml/2006/main" count="941" uniqueCount="394">
  <si>
    <t>ISAF N° :</t>
  </si>
  <si>
    <t>1. IDENTIFICATION :</t>
  </si>
  <si>
    <t>Hull N° : Portside :</t>
  </si>
  <si>
    <t>Hull N° : Starboard :</t>
  </si>
  <si>
    <t>Brand of boat :</t>
  </si>
  <si>
    <t>Date Manufactured :</t>
  </si>
  <si>
    <t>Builder, Importer :</t>
  </si>
  <si>
    <t>Zip Code :</t>
  </si>
  <si>
    <t>City :</t>
  </si>
  <si>
    <t>1st OWNER :</t>
  </si>
  <si>
    <t>Name :</t>
  </si>
  <si>
    <t>E-mail :</t>
  </si>
  <si>
    <t>Country :</t>
  </si>
  <si>
    <t>BOAT :</t>
  </si>
  <si>
    <t>2. MEASURES &amp; DESCRIPTION OF THE PLATEFORM :</t>
  </si>
  <si>
    <t>C.6.1 (a) (1) Weight of the Plateform :</t>
  </si>
  <si>
    <t>Minimum 130,00 kg.</t>
  </si>
  <si>
    <t>C.6.1 (b) (1) Weight Boat Ready to Sail :</t>
  </si>
  <si>
    <t>Minimum 180,00 kg.</t>
  </si>
  <si>
    <t>C.6.2 (a) Corrector Weight :</t>
  </si>
  <si>
    <t xml:space="preserve">D.5.1 (a) Trampoline Material : </t>
  </si>
  <si>
    <t>D.2.3 (d) Inspection Hatch</t>
  </si>
  <si>
    <t>Minimum 1 per Each Hull :</t>
  </si>
  <si>
    <t>D.3.1 (a) Materials :</t>
  </si>
  <si>
    <t xml:space="preserve">C.8.2 (a) (1) Daggerboards : </t>
  </si>
  <si>
    <t>&amp; E.4.6 (a) Rudder Weights :</t>
  </si>
  <si>
    <t>C.8.2 (a) (2) Rudders :</t>
  </si>
  <si>
    <t xml:space="preserve">RESERVED NATIONAL CLASS ASSOCIATION </t>
  </si>
  <si>
    <t xml:space="preserve">Certification Control carried by : </t>
  </si>
  <si>
    <t>Date :</t>
  </si>
  <si>
    <t>Certification Authority
Stamp &amp; Signed</t>
  </si>
  <si>
    <t xml:space="preserve">Initial Boat Certification, </t>
  </si>
  <si>
    <t xml:space="preserve">Boat Re-Certification, </t>
  </si>
  <si>
    <t xml:space="preserve">Re-Certification for : </t>
  </si>
  <si>
    <t>Main Sail :</t>
  </si>
  <si>
    <t>Jib :</t>
  </si>
  <si>
    <t>Spinnaker :</t>
  </si>
  <si>
    <t>Plateform :</t>
  </si>
  <si>
    <t>Mast :</t>
  </si>
  <si>
    <t>Other :</t>
  </si>
  <si>
    <t>1. MEASURES AND CALCULATIONS OF SAIL AREAS</t>
  </si>
  <si>
    <t>a</t>
  </si>
  <si>
    <t>S1 : ((h+h1)(a-a1)+(a1xh))/2</t>
  </si>
  <si>
    <t>h7</t>
  </si>
  <si>
    <t>S2 : (cxh2)/2</t>
  </si>
  <si>
    <t>c</t>
  </si>
  <si>
    <t>S3 : 2/3 c3xh3</t>
  </si>
  <si>
    <t>h2</t>
  </si>
  <si>
    <t>S4 : (c4xh4)/2</t>
  </si>
  <si>
    <t>c4</t>
  </si>
  <si>
    <t>S5 : 2/3 c5xh5</t>
  </si>
  <si>
    <t>h4</t>
  </si>
  <si>
    <t>S6 : 2/3 c6xh6</t>
  </si>
  <si>
    <t>c6</t>
  </si>
  <si>
    <t>S7 : 2/3 axh7</t>
  </si>
  <si>
    <t>h6</t>
  </si>
  <si>
    <t>S8 : 2/3 bxh8</t>
  </si>
  <si>
    <t>c5</t>
  </si>
  <si>
    <t>h5</t>
  </si>
  <si>
    <t>c3</t>
  </si>
  <si>
    <t>h3</t>
  </si>
  <si>
    <t>h</t>
  </si>
  <si>
    <t>b</t>
  </si>
  <si>
    <t>h8</t>
  </si>
  <si>
    <t>a1</t>
  </si>
  <si>
    <t>h1</t>
  </si>
  <si>
    <t>Total area :</t>
  </si>
  <si>
    <t>Sailmaker :</t>
  </si>
  <si>
    <t>Serial n° :</t>
  </si>
  <si>
    <t>Batten number :</t>
  </si>
  <si>
    <t>Colour :</t>
  </si>
  <si>
    <t>Material :</t>
  </si>
  <si>
    <t>Mast Area :</t>
  </si>
  <si>
    <t>Main Sail area :</t>
  </si>
  <si>
    <t xml:space="preserve">Boom Area : </t>
  </si>
  <si>
    <t>Top Width :</t>
  </si>
  <si>
    <t>Window area to be placed in lower third  of sail :</t>
  </si>
  <si>
    <t>90°</t>
  </si>
  <si>
    <t>Length</t>
  </si>
  <si>
    <t>Perimeter</t>
  </si>
  <si>
    <t>Area</t>
  </si>
  <si>
    <t>MAST AREA</t>
  </si>
  <si>
    <t>BOOM AREA</t>
  </si>
  <si>
    <t>Height</t>
  </si>
  <si>
    <t>Width</t>
  </si>
  <si>
    <t>Maximum</t>
  </si>
  <si>
    <t>Minimum</t>
  </si>
  <si>
    <t>1m²</t>
  </si>
  <si>
    <t>1 000 mm</t>
  </si>
  <si>
    <t>1 290 mm</t>
  </si>
  <si>
    <t>G.3.5 Dimensions :</t>
  </si>
  <si>
    <t>The angle between the luff and the Head :</t>
  </si>
  <si>
    <t xml:space="preserve">Upper width at upper leech point 1500mm from head point : </t>
  </si>
  <si>
    <t>G.4 JIB :</t>
  </si>
  <si>
    <t xml:space="preserve">h </t>
  </si>
  <si>
    <t>h10</t>
  </si>
  <si>
    <t>h11</t>
  </si>
  <si>
    <t>S9 : axh/2</t>
  </si>
  <si>
    <t>S10 : 2/3bxh10</t>
  </si>
  <si>
    <t>S11 : 2/3cxh11</t>
  </si>
  <si>
    <t>S12 : 2/3axh7</t>
  </si>
  <si>
    <t>Jib area</t>
  </si>
  <si>
    <t>Small Jib : 3,45 m²</t>
  </si>
  <si>
    <t>Large Jib : 4,15 m²</t>
  </si>
  <si>
    <t>50 mm</t>
  </si>
  <si>
    <t>Window area</t>
  </si>
  <si>
    <t>0,3 m²</t>
  </si>
  <si>
    <t>Small Jib 3,45m² maximum</t>
  </si>
  <si>
    <t>Large Jib 4,15m² maximum</t>
  </si>
  <si>
    <t>SL1</t>
  </si>
  <si>
    <t>SL2</t>
  </si>
  <si>
    <t>SMG</t>
  </si>
  <si>
    <t>SF</t>
  </si>
  <si>
    <t>Spinnaker
area</t>
  </si>
  <si>
    <t xml:space="preserve">G.5 SPINNAKER : </t>
  </si>
  <si>
    <t>Small spinnaker 19m²</t>
  </si>
  <si>
    <t>Large spinnaker 21m²</t>
  </si>
  <si>
    <t>% SMG/SF</t>
  </si>
  <si>
    <t>G.4.2 Construction  &amp; G.4.3 Dimensions :</t>
  </si>
  <si>
    <t xml:space="preserve">The leech shall not be convex </t>
  </si>
  <si>
    <t xml:space="preserve">Initial Boat Certification </t>
  </si>
  <si>
    <t xml:space="preserve">Boat Re-Certification </t>
  </si>
  <si>
    <t xml:space="preserve">Certification Authority : </t>
  </si>
  <si>
    <t xml:space="preserve">B.1 CLASS RULES AND CERTIFICATION </t>
  </si>
  <si>
    <t>B.1.1 c Have a valid certification marks as required :</t>
  </si>
  <si>
    <t xml:space="preserve">Dacron sticker F18 Main Sail 17,00 m² </t>
  </si>
  <si>
    <t xml:space="preserve">Dacron sticker F18 Small Jib 3,45 m² </t>
  </si>
  <si>
    <t xml:space="preserve">Dacron sticker F18 Large Jib 4,15 m² </t>
  </si>
  <si>
    <t xml:space="preserve">Dacron sticker F18 Small Spinnaker 19,00 m² </t>
  </si>
  <si>
    <t xml:space="preserve">Dacron sticker F18 Large Spinnaker 21,00 m² </t>
  </si>
  <si>
    <t xml:space="preserve">Portside Hull </t>
  </si>
  <si>
    <t>Starboard Hull</t>
  </si>
  <si>
    <t>Mast</t>
  </si>
  <si>
    <t>Portside Daggerboard</t>
  </si>
  <si>
    <t>Portside Rudder</t>
  </si>
  <si>
    <t>Starboard Daggerboard</t>
  </si>
  <si>
    <t>Starboard Rudder</t>
  </si>
  <si>
    <t>C.5 PORTABLE EQUIPMENT</t>
  </si>
  <si>
    <t xml:space="preserve">minimum 4 m. long  </t>
  </si>
  <si>
    <t xml:space="preserve">minimum 10mm diameter </t>
  </si>
  <si>
    <t xml:space="preserve">minimum 6mm diameter </t>
  </si>
  <si>
    <t xml:space="preserve">15 m. long </t>
  </si>
  <si>
    <t>C.9 RIG</t>
  </si>
  <si>
    <t xml:space="preserve">C.5.1 (a) 1 One righting line, </t>
  </si>
  <si>
    <t xml:space="preserve">C.5.1 (a) 2 One magnetic steering compas </t>
  </si>
  <si>
    <t xml:space="preserve">C.5.2 (a) 1 Towing line </t>
  </si>
  <si>
    <t>C.9.2 (a) Mast datum point shall not be more than 120 mm above the top of the front beam</t>
  </si>
  <si>
    <t>maximum 120 mm</t>
  </si>
  <si>
    <t>C.9.7 (a) Running rigging shall be led outside the mast spar.</t>
  </si>
  <si>
    <t xml:space="preserve">D.4 BEAMS </t>
  </si>
  <si>
    <t xml:space="preserve">D.4.2 (a) The beams shall be made extruded aluminium profiles of constant section </t>
  </si>
  <si>
    <t>D.4.2 (b) The curvature of the beams shall be limited to a maximum 15 mm</t>
  </si>
  <si>
    <t>maximum 15 mm</t>
  </si>
  <si>
    <t>F.3 MAST</t>
  </si>
  <si>
    <t xml:space="preserve">F.3.2 Dimensions </t>
  </si>
  <si>
    <t>Mast spar circumference</t>
  </si>
  <si>
    <t>Upper point height</t>
  </si>
  <si>
    <t>Spinnaker hoist height</t>
  </si>
  <si>
    <t xml:space="preserve">F.3.1 (a) The mast  shall be made extruded aluminium profiles of constant section </t>
  </si>
  <si>
    <t>F.4 BOOM</t>
  </si>
  <si>
    <t xml:space="preserve">F.4.1 (a) The Boom, if fitted, shall be made of extruded aluminium of constant section </t>
  </si>
  <si>
    <t xml:space="preserve">Dimensions </t>
  </si>
  <si>
    <t xml:space="preserve">F.5 BOWSPRIT </t>
  </si>
  <si>
    <t>F.5.2 (a) The bowsprit shall be made of aluminium of constant section</t>
  </si>
  <si>
    <t xml:space="preserve"> mm</t>
  </si>
  <si>
    <t>F.7 RUNNING RIGGING</t>
  </si>
  <si>
    <t>F.7.2 (a) (1) Mainsail halyard</t>
  </si>
  <si>
    <t>F.7.2 (a) (2) Mainsail sheet</t>
  </si>
  <si>
    <t>F.7.2 (a) (3) Jib halyard</t>
  </si>
  <si>
    <t>F.7.2 (a) (4) Jib sheet</t>
  </si>
  <si>
    <t>F.7.2 (a) (5) Spinnaker halyard</t>
  </si>
  <si>
    <t>F.7.2 (a) (7) Bowsprit setting and retraction lines.</t>
  </si>
  <si>
    <t xml:space="preserve">F. 6 STANDING RIGGING </t>
  </si>
  <si>
    <t xml:space="preserve">F.6.1 (a) The standing rigging shall be of stainless steel </t>
  </si>
  <si>
    <t>F.6.2 (a) (2) Shrouds</t>
  </si>
  <si>
    <t xml:space="preserve">F.6.2 (a) (3) Trapezes wires </t>
  </si>
  <si>
    <t xml:space="preserve">minimum 2,5 mm </t>
  </si>
  <si>
    <t>F.6.2 (a) (4) Dyform or similar is prohibited</t>
  </si>
  <si>
    <t xml:space="preserve">minimum 4 mm </t>
  </si>
  <si>
    <t>Shroud Height</t>
  </si>
  <si>
    <t>6,750 m.</t>
  </si>
  <si>
    <t>8,150 m.</t>
  </si>
  <si>
    <t>m.</t>
  </si>
  <si>
    <t xml:space="preserve"> m.</t>
  </si>
  <si>
    <t>Diameter</t>
  </si>
  <si>
    <t xml:space="preserve">Portside Serial N° : </t>
  </si>
  <si>
    <t>0,385 m.</t>
  </si>
  <si>
    <t>SPAR</t>
  </si>
  <si>
    <t xml:space="preserve">Diameter </t>
  </si>
  <si>
    <t>Extrusion total length</t>
  </si>
  <si>
    <t>Dimensions</t>
  </si>
  <si>
    <t>Bridles  Material :</t>
  </si>
  <si>
    <t>Textile : minimum 3mm</t>
  </si>
  <si>
    <t>Textile material</t>
  </si>
  <si>
    <t>Certificate  N° :</t>
  </si>
  <si>
    <t>Address :</t>
  </si>
  <si>
    <t>E.3.4 (a) Daggerboard Weights :</t>
  </si>
  <si>
    <t>INTERNATIONAL FORMULA 18 ASSOCIATION
MEASUREMENT FORM
MEASUREMENT CERTIFICATE
I F 1 8 A - 2 0 1 2 (c)</t>
  </si>
  <si>
    <t>F.6.2 (a) (1) A forestay and bridles :</t>
  </si>
  <si>
    <t>Maxi</t>
  </si>
  <si>
    <r>
      <t xml:space="preserve">G.3 MAIN SAIL : 17m²  </t>
    </r>
    <r>
      <rPr>
        <sz val="8"/>
        <color indexed="9"/>
        <rFont val="Calibri"/>
        <family val="2"/>
      </rPr>
      <t>(including the side area of the mast spar)</t>
    </r>
    <r>
      <rPr>
        <b/>
        <sz val="10"/>
        <color indexed="9"/>
        <rFont val="Calibri"/>
        <family val="2"/>
      </rPr>
      <t xml:space="preserve"> :</t>
    </r>
  </si>
  <si>
    <t>D.6.2 (a) Hull Length :</t>
  </si>
  <si>
    <t>D.6.2 (b) Boat Beam :</t>
  </si>
  <si>
    <t xml:space="preserve">  Maximum 7,00 kg.</t>
  </si>
  <si>
    <t xml:space="preserve">  Starboard Serial N° :</t>
  </si>
  <si>
    <t xml:space="preserve">  Maximum 5,5 kg.</t>
  </si>
  <si>
    <t xml:space="preserve">  Maximum 1,400 m.</t>
  </si>
  <si>
    <t xml:space="preserve">  Maximum 5,52 m.</t>
  </si>
  <si>
    <t xml:space="preserve">  Maximum 2,60 m.</t>
  </si>
  <si>
    <t xml:space="preserve">  Netting is not permited</t>
  </si>
  <si>
    <t>Daggerboards projection below the hull :</t>
  </si>
  <si>
    <t>Batten width</t>
  </si>
  <si>
    <t>40mm</t>
  </si>
  <si>
    <t>80 mm</t>
  </si>
  <si>
    <t>Certification Authority</t>
  </si>
  <si>
    <t>Stamp &amp; Signed</t>
  </si>
  <si>
    <t>Date</t>
  </si>
  <si>
    <t>Comments of the measurer</t>
  </si>
  <si>
    <t xml:space="preserve">Batten pocket outside width </t>
  </si>
  <si>
    <t>Complementary comments of the measurer</t>
  </si>
  <si>
    <t xml:space="preserve">  Minimum 3kg</t>
  </si>
  <si>
    <t>1 minimum</t>
  </si>
  <si>
    <t>17 m² Maximum</t>
  </si>
  <si>
    <t>Coast Guard N°:</t>
  </si>
  <si>
    <t>National Letters &amp; Sail N°:</t>
  </si>
  <si>
    <t>Firstname :</t>
  </si>
  <si>
    <t>Owner Name &amp; Firstname :</t>
  </si>
  <si>
    <t>Last OWNER :</t>
  </si>
  <si>
    <t>INTERNATIONAL FORMULA 18 ASSOCIATION
MEASUREMENT FORM
MEASUREMENT CERTIFICATE
I F 1 8 A - 2 0 1 2 (version i)</t>
  </si>
  <si>
    <t/>
  </si>
  <si>
    <t>a-a1</t>
  </si>
  <si>
    <t>^c h1</t>
  </si>
  <si>
    <t>rad</t>
  </si>
  <si>
    <t>°</t>
  </si>
  <si>
    <t>cos(h1/diag)</t>
  </si>
  <si>
    <t>^diag a-a1</t>
  </si>
  <si>
    <t xml:space="preserve"> </t>
  </si>
  <si>
    <t>Vetroresina</t>
  </si>
  <si>
    <t>x</t>
  </si>
  <si>
    <t>Massimo Coccoloni</t>
  </si>
  <si>
    <t>ok</t>
  </si>
  <si>
    <t>http://www.sailing.org/classesandequipment/20055.php</t>
  </si>
  <si>
    <t>Jennaker</t>
  </si>
  <si>
    <t>Randa</t>
  </si>
  <si>
    <t>U/S</t>
  </si>
  <si>
    <t>Marina di Grosseto</t>
  </si>
  <si>
    <t>Pentex</t>
  </si>
  <si>
    <t>Livorno</t>
  </si>
  <si>
    <t>Cala Civette</t>
  </si>
  <si>
    <t>Vada (LI)</t>
  </si>
  <si>
    <t>no</t>
  </si>
  <si>
    <t>y</t>
  </si>
  <si>
    <t>ü</t>
  </si>
  <si>
    <t>Federazione Italiana Vela</t>
  </si>
  <si>
    <t>Data</t>
  </si>
  <si>
    <t>Place</t>
  </si>
  <si>
    <t>Calambrone (LI)</t>
  </si>
  <si>
    <t xml:space="preserve">Mainsail </t>
  </si>
  <si>
    <t xml:space="preserve">Manufacturer </t>
  </si>
  <si>
    <t xml:space="preserve">Cloth </t>
  </si>
  <si>
    <t xml:space="preserve">Materials used </t>
  </si>
  <si>
    <t xml:space="preserve">Laminate </t>
  </si>
  <si>
    <t xml:space="preserve">Bainbridge </t>
  </si>
  <si>
    <t xml:space="preserve">Diax 60 P LSP </t>
  </si>
  <si>
    <t xml:space="preserve">Dacron </t>
  </si>
  <si>
    <t xml:space="preserve">1.5 mil </t>
  </si>
  <si>
    <t xml:space="preserve">Diax 120 P </t>
  </si>
  <si>
    <t xml:space="preserve">Diax 180 P </t>
  </si>
  <si>
    <t xml:space="preserve">Diax 60 LSP </t>
  </si>
  <si>
    <t xml:space="preserve">Pentex </t>
  </si>
  <si>
    <t xml:space="preserve">Diax 90 LSP </t>
  </si>
  <si>
    <t xml:space="preserve">Diax 130 LSP </t>
  </si>
  <si>
    <t xml:space="preserve">Challenge </t>
  </si>
  <si>
    <t xml:space="preserve">MPX 06 P </t>
  </si>
  <si>
    <t xml:space="preserve">MPX 06P­2.5 </t>
  </si>
  <si>
    <t xml:space="preserve">2.5 mil </t>
  </si>
  <si>
    <t xml:space="preserve">MPX 12 P </t>
  </si>
  <si>
    <t xml:space="preserve">Contender </t>
  </si>
  <si>
    <t xml:space="preserve">Polykote,4.46 Ripstop </t>
  </si>
  <si>
    <t xml:space="preserve">4.8 oz </t>
  </si>
  <si>
    <t xml:space="preserve">RS 5 Polykote </t>
  </si>
  <si>
    <t xml:space="preserve">5.0 oz </t>
  </si>
  <si>
    <t xml:space="preserve">5.46 Riptop polykote </t>
  </si>
  <si>
    <t xml:space="preserve">5.4 oz </t>
  </si>
  <si>
    <t xml:space="preserve">Apen 06 </t>
  </si>
  <si>
    <t xml:space="preserve">3.0 mil </t>
  </si>
  <si>
    <t xml:space="preserve">Apen 09 </t>
  </si>
  <si>
    <t xml:space="preserve">Apen 12 </t>
  </si>
  <si>
    <t xml:space="preserve">Maxx Pen 09 </t>
  </si>
  <si>
    <t xml:space="preserve">Maxx Pen 15 </t>
  </si>
  <si>
    <t xml:space="preserve">Dimension Polyant </t>
  </si>
  <si>
    <t xml:space="preserve">PX05 </t>
  </si>
  <si>
    <t xml:space="preserve">PE10 </t>
  </si>
  <si>
    <t xml:space="preserve">PX10 </t>
  </si>
  <si>
    <t xml:space="preserve">PE15 </t>
  </si>
  <si>
    <t xml:space="preserve">PX15 </t>
  </si>
  <si>
    <t>Dimension Polyant</t>
  </si>
  <si>
    <t>Marzo 2010</t>
  </si>
  <si>
    <t>Fiocco</t>
  </si>
  <si>
    <t>Jib</t>
  </si>
  <si>
    <t>1.75 mil</t>
  </si>
  <si>
    <t>2.0 mil</t>
  </si>
  <si>
    <t>1.5 mil</t>
  </si>
  <si>
    <t>Flex 08P</t>
  </si>
  <si>
    <t>Flex 08 Poly</t>
  </si>
  <si>
    <t>Flex 13P</t>
  </si>
  <si>
    <t xml:space="preserve">Flex 13 Poly </t>
  </si>
  <si>
    <t>Flex 13 Poly</t>
  </si>
  <si>
    <t xml:space="preserve">Polyester </t>
  </si>
  <si>
    <t xml:space="preserve">Spinnaker </t>
  </si>
  <si>
    <t xml:space="preserve">AIRX 700N </t>
  </si>
  <si>
    <t xml:space="preserve">Nylon </t>
  </si>
  <si>
    <t xml:space="preserve">1.03 oz </t>
  </si>
  <si>
    <t xml:space="preserve">1.5 oz </t>
  </si>
  <si>
    <t xml:space="preserve">AIRX 900N </t>
  </si>
  <si>
    <t xml:space="preserve">1.58 oz </t>
  </si>
  <si>
    <t xml:space="preserve">Nylon Silicone </t>
  </si>
  <si>
    <t xml:space="preserve">40 grams </t>
  </si>
  <si>
    <t xml:space="preserve">Superkote 75 </t>
  </si>
  <si>
    <t xml:space="preserve">Superkote 80 </t>
  </si>
  <si>
    <t xml:space="preserve">42 grams </t>
  </si>
  <si>
    <t xml:space="preserve">Superkote 90 </t>
  </si>
  <si>
    <t xml:space="preserve">46 grams. </t>
  </si>
  <si>
    <t xml:space="preserve">Fleetwing </t>
  </si>
  <si>
    <t xml:space="preserve">0.75 oz </t>
  </si>
  <si>
    <t xml:space="preserve">Ripstop </t>
  </si>
  <si>
    <t xml:space="preserve">Elite 40 </t>
  </si>
  <si>
    <t xml:space="preserve">Coated Nylon </t>
  </si>
  <si>
    <t xml:space="preserve">Elite 45 </t>
  </si>
  <si>
    <t xml:space="preserve">45 grams. </t>
  </si>
  <si>
    <t xml:space="preserve">Formulon 75 </t>
  </si>
  <si>
    <t xml:space="preserve">0.94 oz. </t>
  </si>
  <si>
    <t xml:space="preserve">Dilon </t>
  </si>
  <si>
    <t xml:space="preserve">1.0 oz </t>
  </si>
  <si>
    <t xml:space="preserve">CHS 32 </t>
  </si>
  <si>
    <t xml:space="preserve">CHS 90 </t>
  </si>
  <si>
    <t xml:space="preserve">0.90 oz. </t>
  </si>
  <si>
    <t xml:space="preserve">SCN 32 </t>
  </si>
  <si>
    <t xml:space="preserve">0.75 oz. </t>
  </si>
  <si>
    <t xml:space="preserve">Dynacote </t>
  </si>
  <si>
    <t>Dynalite</t>
  </si>
  <si>
    <t>6611UCP</t>
  </si>
  <si>
    <t>7722UCP</t>
  </si>
  <si>
    <t>www.f18-international.org/index.php?option=com_phocadownload&amp;view=file&amp;id=52:may_2013_clothlist&amp;Itemid=50</t>
  </si>
  <si>
    <t>Marina di Grosseto (GR)</t>
  </si>
  <si>
    <t xml:space="preserve">MP90 </t>
  </si>
  <si>
    <t>1.5 Ripstop</t>
  </si>
  <si>
    <t>BOOM AREA (vecchie formule)</t>
  </si>
  <si>
    <t>IPOTENUSA</t>
  </si>
  <si>
    <t>Aggiornamento</t>
  </si>
  <si>
    <t>Window area RANDA</t>
  </si>
  <si>
    <t>Window area FIOCCO</t>
  </si>
  <si>
    <t>DP PE 10</t>
  </si>
  <si>
    <t>Piattaforma</t>
  </si>
  <si>
    <t>Albero</t>
  </si>
  <si>
    <t>altro</t>
  </si>
  <si>
    <t>Boma</t>
  </si>
  <si>
    <t>Tangone</t>
  </si>
  <si>
    <t>Altro</t>
  </si>
  <si>
    <t>Altro ancora</t>
  </si>
  <si>
    <t>OXO</t>
  </si>
  <si>
    <t>da comunicare</t>
  </si>
  <si>
    <t>54/80</t>
  </si>
  <si>
    <t>oggi</t>
  </si>
  <si>
    <t>Genova</t>
  </si>
  <si>
    <t>MaterialiScafi</t>
  </si>
  <si>
    <t>Carbonio VIETATO!!!!!!!!!!</t>
  </si>
  <si>
    <t>corretto il calcolo dei pesi correttori ADD. Db MATERIALI SCAFI</t>
  </si>
  <si>
    <t>REV.</t>
  </si>
  <si>
    <t>min</t>
  </si>
  <si>
    <t>max corrett.</t>
  </si>
  <si>
    <t>Sails</t>
  </si>
  <si>
    <t>Identification</t>
  </si>
  <si>
    <t>Equipments</t>
  </si>
  <si>
    <t>Non dichiarato</t>
  </si>
  <si>
    <t>(*)</t>
  </si>
  <si>
    <t>9,100 m.</t>
  </si>
  <si>
    <t>PE05</t>
  </si>
  <si>
    <t>Flex 08 P</t>
  </si>
  <si>
    <t>Flex 13 P</t>
  </si>
  <si>
    <t xml:space="preserve">PE05 </t>
  </si>
  <si>
    <t>Velaio</t>
  </si>
  <si>
    <t>stecche</t>
  </si>
  <si>
    <t>tasche stecche</t>
  </si>
  <si>
    <t>dove</t>
  </si>
  <si>
    <t>Quando</t>
  </si>
  <si>
    <t>180P</t>
  </si>
  <si>
    <t>Bainbridge</t>
  </si>
  <si>
    <t>z</t>
  </si>
  <si>
    <t>31/05/15 cambiato 8,980 in 9,100</t>
  </si>
  <si>
    <t>xxxx</t>
  </si>
  <si>
    <t>ITAxxxx</t>
  </si>
  <si>
    <t>Nome</t>
  </si>
  <si>
    <t>Cognome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</si>
</sst>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;[Red]\-#,##0.00\ &quot;€&quot;"/>
    <numFmt numFmtId="165" formatCode="0.000"/>
    <numFmt numFmtId="166" formatCode="0.0000"/>
    <numFmt numFmtId="167" formatCode="#,##0.000"/>
    <numFmt numFmtId="168" formatCode="dd/mm/yy;@"/>
    <numFmt numFmtId="169" formatCode="#,##0.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00\ _F"/>
    <numFmt numFmtId="185" formatCode="0.00000"/>
    <numFmt numFmtId="186" formatCode="0.0"/>
    <numFmt numFmtId="187" formatCode="00000"/>
    <numFmt numFmtId="188" formatCode="dd/mm/yy"/>
    <numFmt numFmtId="189" formatCode="0.000000"/>
    <numFmt numFmtId="190" formatCode="[$-410]dddd\ d\ mmmm\ yyyy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[$-410]dd\-mmm\-yy;@"/>
    <numFmt numFmtId="196" formatCode="[$-410]d\-mmm\-yy;@"/>
  </numFmts>
  <fonts count="5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4"/>
      <name val="Wingdings"/>
      <family val="0"/>
    </font>
    <font>
      <b/>
      <sz val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Calibri"/>
      <family val="0"/>
    </font>
    <font>
      <u val="single"/>
      <sz val="11"/>
      <color indexed="12"/>
      <name val="Calibri"/>
      <family val="2"/>
    </font>
    <font>
      <b/>
      <sz val="14"/>
      <color indexed="12"/>
      <name val="Wingdings"/>
      <family val="0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0"/>
      <name val="Arial"/>
      <family val="0"/>
    </font>
    <font>
      <sz val="8"/>
      <name val="Tahoma"/>
      <family val="2"/>
    </font>
    <font>
      <sz val="11"/>
      <color indexed="12"/>
      <name val="Calibri"/>
      <family val="2"/>
    </font>
    <font>
      <b/>
      <sz val="8"/>
      <name val="Tahoma"/>
      <family val="0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 style="hair"/>
      <top style="hair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" fillId="21" borderId="3" applyNumberFormat="0" applyAlignment="0" applyProtection="0"/>
    <xf numFmtId="0" fontId="4" fillId="21" borderId="3" applyNumberFormat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8" fillId="23" borderId="7" applyNumberFormat="0" applyFont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24" borderId="11" xfId="0" applyFont="1" applyFill="1" applyBorder="1" applyAlignment="1">
      <alignment vertical="center"/>
    </xf>
    <xf numFmtId="0" fontId="17" fillId="24" borderId="13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2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0" fillId="25" borderId="11" xfId="0" applyFill="1" applyBorder="1" applyAlignment="1">
      <alignment vertical="center"/>
    </xf>
    <xf numFmtId="0" fontId="6" fillId="25" borderId="11" xfId="0" applyFont="1" applyFill="1" applyBorder="1" applyAlignment="1">
      <alignment vertic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24" fillId="2" borderId="31" xfId="0" applyFont="1" applyFill="1" applyBorder="1" applyAlignment="1">
      <alignment/>
    </xf>
    <xf numFmtId="0" fontId="13" fillId="2" borderId="32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24" fillId="2" borderId="27" xfId="0" applyFont="1" applyFill="1" applyBorder="1" applyAlignment="1">
      <alignment/>
    </xf>
    <xf numFmtId="0" fontId="13" fillId="2" borderId="2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24" fillId="2" borderId="29" xfId="0" applyFont="1" applyFill="1" applyBorder="1" applyAlignment="1">
      <alignment/>
    </xf>
    <xf numFmtId="0" fontId="13" fillId="2" borderId="3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65" fontId="13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2" fillId="2" borderId="12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32" xfId="0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/>
    </xf>
    <xf numFmtId="0" fontId="6" fillId="2" borderId="3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33" xfId="0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3" fillId="2" borderId="32" xfId="0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10" fillId="2" borderId="29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164" fontId="6" fillId="2" borderId="32" xfId="0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0" fillId="2" borderId="30" xfId="0" applyFill="1" applyBorder="1" applyAlignment="1">
      <alignment horizontal="right"/>
    </xf>
    <xf numFmtId="164" fontId="6" fillId="2" borderId="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65" fontId="7" fillId="2" borderId="11" xfId="0" applyNumberFormat="1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6" fontId="12" fillId="2" borderId="0" xfId="0" applyNumberFormat="1" applyFont="1" applyFill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vertical="center"/>
      <protection hidden="1" locked="0"/>
    </xf>
    <xf numFmtId="0" fontId="1" fillId="2" borderId="0" xfId="0" applyFont="1" applyFill="1" applyBorder="1" applyAlignment="1" applyProtection="1">
      <alignment vertical="center"/>
      <protection hidden="1" locked="0"/>
    </xf>
    <xf numFmtId="0" fontId="7" fillId="25" borderId="34" xfId="0" applyFont="1" applyFill="1" applyBorder="1" applyAlignment="1" applyProtection="1">
      <alignment vertical="center"/>
      <protection hidden="1" locked="0"/>
    </xf>
    <xf numFmtId="0" fontId="12" fillId="25" borderId="34" xfId="0" applyFont="1" applyFill="1" applyBorder="1" applyAlignment="1" applyProtection="1">
      <alignment vertical="center"/>
      <protection hidden="1" locked="0"/>
    </xf>
    <xf numFmtId="0" fontId="12" fillId="25" borderId="35" xfId="0" applyFont="1" applyFill="1" applyBorder="1" applyAlignment="1" applyProtection="1">
      <alignment vertical="center"/>
      <protection hidden="1" locked="0"/>
    </xf>
    <xf numFmtId="0" fontId="7" fillId="25" borderId="34" xfId="0" applyFont="1" applyFill="1" applyBorder="1" applyAlignment="1" applyProtection="1">
      <alignment horizontal="center" vertical="center"/>
      <protection hidden="1" locked="0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2" fillId="2" borderId="18" xfId="0" applyFont="1" applyFill="1" applyBorder="1" applyAlignment="1" applyProtection="1">
      <alignment wrapText="1"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8" fillId="24" borderId="12" xfId="0" applyFont="1" applyFill="1" applyBorder="1" applyAlignment="1" applyProtection="1">
      <alignment horizontal="left" vertical="center"/>
      <protection hidden="1"/>
    </xf>
    <xf numFmtId="0" fontId="17" fillId="24" borderId="11" xfId="0" applyFont="1" applyFill="1" applyBorder="1" applyAlignment="1" applyProtection="1">
      <alignment vertical="center"/>
      <protection hidden="1"/>
    </xf>
    <xf numFmtId="0" fontId="17" fillId="24" borderId="13" xfId="0" applyFont="1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horizontal="left" inden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7" fillId="2" borderId="15" xfId="0" applyFont="1" applyFill="1" applyBorder="1" applyAlignment="1" applyProtection="1">
      <alignment horizontal="left" indent="1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3" fillId="2" borderId="21" xfId="0" applyFont="1" applyFill="1" applyBorder="1" applyAlignment="1" applyProtection="1">
      <alignment/>
      <protection hidden="1"/>
    </xf>
    <xf numFmtId="0" fontId="6" fillId="2" borderId="15" xfId="0" applyFont="1" applyFill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21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21" xfId="0" applyFont="1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167" fontId="12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166" fontId="7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8" fillId="2" borderId="10" xfId="0" applyFont="1" applyFill="1" applyBorder="1" applyAlignment="1" applyProtection="1">
      <alignment/>
      <protection hidden="1"/>
    </xf>
    <xf numFmtId="167" fontId="12" fillId="2" borderId="10" xfId="0" applyNumberFormat="1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166" fontId="7" fillId="2" borderId="10" xfId="0" applyNumberFormat="1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0" fontId="7" fillId="2" borderId="22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67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6" fontId="7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7" fillId="24" borderId="11" xfId="0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/>
      <protection hidden="1"/>
    </xf>
    <xf numFmtId="165" fontId="13" fillId="2" borderId="0" xfId="0" applyNumberFormat="1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1" fillId="2" borderId="10" xfId="0" applyFont="1" applyFill="1" applyBorder="1" applyAlignment="1" applyProtection="1">
      <alignment/>
      <protection hidden="1"/>
    </xf>
    <xf numFmtId="165" fontId="7" fillId="2" borderId="10" xfId="0" applyNumberFormat="1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65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24" borderId="12" xfId="0" applyFont="1" applyFill="1" applyBorder="1" applyAlignment="1" applyProtection="1">
      <alignment/>
      <protection hidden="1"/>
    </xf>
    <xf numFmtId="0" fontId="19" fillId="24" borderId="11" xfId="0" applyFont="1" applyFill="1" applyBorder="1" applyAlignment="1" applyProtection="1">
      <alignment/>
      <protection hidden="1"/>
    </xf>
    <xf numFmtId="167" fontId="4" fillId="24" borderId="11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0" fontId="17" fillId="24" borderId="11" xfId="0" applyFont="1" applyFill="1" applyBorder="1" applyAlignment="1" applyProtection="1">
      <alignment/>
      <protection hidden="1"/>
    </xf>
    <xf numFmtId="165" fontId="4" fillId="24" borderId="11" xfId="0" applyNumberFormat="1" applyFont="1" applyFill="1" applyBorder="1" applyAlignment="1" applyProtection="1">
      <alignment/>
      <protection hidden="1"/>
    </xf>
    <xf numFmtId="0" fontId="17" fillId="24" borderId="13" xfId="0" applyFont="1" applyFill="1" applyBorder="1" applyAlignment="1" applyProtection="1">
      <alignment/>
      <protection hidden="1"/>
    </xf>
    <xf numFmtId="165" fontId="7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left" indent="1"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10" xfId="0" applyFill="1" applyBorder="1" applyAlignment="1" applyProtection="1">
      <alignment/>
      <protection hidden="1"/>
    </xf>
    <xf numFmtId="0" fontId="8" fillId="25" borderId="0" xfId="0" applyFont="1" applyFill="1" applyBorder="1" applyAlignment="1" applyProtection="1">
      <alignment/>
      <protection hidden="1"/>
    </xf>
    <xf numFmtId="167" fontId="12" fillId="25" borderId="0" xfId="0" applyNumberFormat="1" applyFont="1" applyFill="1" applyBorder="1" applyAlignment="1" applyProtection="1">
      <alignment/>
      <protection hidden="1"/>
    </xf>
    <xf numFmtId="0" fontId="11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165" fontId="7" fillId="25" borderId="0" xfId="0" applyNumberFormat="1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1" fillId="24" borderId="11" xfId="0" applyFont="1" applyFill="1" applyBorder="1" applyAlignment="1" applyProtection="1">
      <alignment/>
      <protection hidden="1"/>
    </xf>
    <xf numFmtId="0" fontId="17" fillId="24" borderId="11" xfId="0" applyFont="1" applyFill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3" fillId="2" borderId="18" xfId="0" applyFont="1" applyFill="1" applyBorder="1" applyAlignment="1" applyProtection="1">
      <alignment/>
      <protection hidden="1"/>
    </xf>
    <xf numFmtId="0" fontId="12" fillId="2" borderId="26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6" fillId="2" borderId="10" xfId="0" applyFont="1" applyFill="1" applyBorder="1" applyAlignment="1" applyProtection="1">
      <alignment horizontal="right"/>
      <protection hidden="1"/>
    </xf>
    <xf numFmtId="0" fontId="0" fillId="25" borderId="0" xfId="0" applyFill="1" applyBorder="1" applyAlignment="1" applyProtection="1">
      <alignment horizontal="left" indent="1"/>
      <protection hidden="1"/>
    </xf>
    <xf numFmtId="0" fontId="15" fillId="25" borderId="0" xfId="0" applyFont="1" applyFill="1" applyBorder="1" applyAlignment="1" applyProtection="1">
      <alignment/>
      <protection hidden="1"/>
    </xf>
    <xf numFmtId="167" fontId="16" fillId="25" borderId="0" xfId="0" applyNumberFormat="1" applyFont="1" applyFill="1" applyBorder="1" applyAlignment="1" applyProtection="1">
      <alignment/>
      <protection hidden="1"/>
    </xf>
    <xf numFmtId="0" fontId="13" fillId="25" borderId="0" xfId="0" applyFont="1" applyFill="1" applyBorder="1" applyAlignment="1" applyProtection="1">
      <alignment/>
      <protection hidden="1"/>
    </xf>
    <xf numFmtId="0" fontId="18" fillId="24" borderId="12" xfId="0" applyFont="1" applyFill="1" applyBorder="1" applyAlignment="1" applyProtection="1">
      <alignment horizontal="left"/>
      <protection hidden="1"/>
    </xf>
    <xf numFmtId="0" fontId="17" fillId="2" borderId="15" xfId="0" applyFont="1" applyFill="1" applyBorder="1" applyAlignment="1" applyProtection="1">
      <alignment horizontal="left" indent="1"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3" fontId="4" fillId="2" borderId="0" xfId="0" applyNumberFormat="1" applyFont="1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 hidden="1"/>
    </xf>
    <xf numFmtId="0" fontId="17" fillId="2" borderId="21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0" fillId="24" borderId="13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7" fillId="24" borderId="13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21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21" xfId="0" applyFont="1" applyFill="1" applyBorder="1" applyAlignment="1" applyProtection="1">
      <alignment/>
      <protection hidden="1"/>
    </xf>
    <xf numFmtId="0" fontId="6" fillId="2" borderId="15" xfId="0" applyFont="1" applyFill="1" applyBorder="1" applyAlignment="1" applyProtection="1">
      <alignment horizontal="left"/>
      <protection hidden="1"/>
    </xf>
    <xf numFmtId="165" fontId="12" fillId="2" borderId="0" xfId="0" applyNumberFormat="1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left" inden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6" fillId="2" borderId="15" xfId="0" applyFont="1" applyFill="1" applyBorder="1" applyAlignment="1" applyProtection="1">
      <alignment/>
      <protection hidden="1"/>
    </xf>
    <xf numFmtId="165" fontId="12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0" fontId="5" fillId="2" borderId="10" xfId="0" applyFont="1" applyFill="1" applyBorder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left"/>
      <protection hidden="1"/>
    </xf>
    <xf numFmtId="0" fontId="6" fillId="2" borderId="16" xfId="0" applyFont="1" applyFill="1" applyBorder="1" applyAlignment="1" applyProtection="1">
      <alignment/>
      <protection hidden="1"/>
    </xf>
    <xf numFmtId="0" fontId="6" fillId="2" borderId="1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4" fillId="2" borderId="17" xfId="0" applyFont="1" applyFill="1" applyBorder="1" applyAlignment="1" applyProtection="1">
      <alignment/>
      <protection hidden="1"/>
    </xf>
    <xf numFmtId="0" fontId="4" fillId="2" borderId="18" xfId="0" applyFont="1" applyFill="1" applyBorder="1" applyAlignment="1" applyProtection="1">
      <alignment/>
      <protection hidden="1"/>
    </xf>
    <xf numFmtId="0" fontId="4" fillId="2" borderId="19" xfId="0" applyFont="1" applyFill="1" applyBorder="1" applyAlignment="1" applyProtection="1">
      <alignment/>
      <protection hidden="1"/>
    </xf>
    <xf numFmtId="0" fontId="6" fillId="2" borderId="15" xfId="0" applyFont="1" applyFill="1" applyBorder="1" applyAlignment="1" applyProtection="1">
      <alignment vertical="center"/>
      <protection hidden="1"/>
    </xf>
    <xf numFmtId="14" fontId="7" fillId="2" borderId="0" xfId="0" applyNumberFormat="1" applyFont="1" applyFill="1" applyBorder="1" applyAlignment="1" applyProtection="1">
      <alignment vertical="center"/>
      <protection hidden="1"/>
    </xf>
    <xf numFmtId="0" fontId="6" fillId="2" borderId="21" xfId="0" applyFont="1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right" vertical="center"/>
    </xf>
    <xf numFmtId="0" fontId="28" fillId="25" borderId="33" xfId="0" applyFont="1" applyFill="1" applyBorder="1" applyAlignment="1" applyProtection="1">
      <alignment horizontal="center" vertical="center"/>
      <protection/>
    </xf>
    <xf numFmtId="0" fontId="29" fillId="25" borderId="33" xfId="0" applyFont="1" applyFill="1" applyBorder="1" applyAlignment="1" applyProtection="1">
      <alignment horizontal="center" vertical="center"/>
      <protection/>
    </xf>
    <xf numFmtId="0" fontId="45" fillId="25" borderId="33" xfId="0" applyFont="1" applyFill="1" applyBorder="1" applyAlignment="1" applyProtection="1">
      <alignment horizontal="center" vertical="center"/>
      <protection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2" fillId="2" borderId="37" xfId="0" applyFont="1" applyFill="1" applyBorder="1" applyAlignment="1">
      <alignment wrapText="1"/>
    </xf>
    <xf numFmtId="0" fontId="0" fillId="2" borderId="38" xfId="0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39" xfId="0" applyFont="1" applyBorder="1" applyAlignment="1">
      <alignment/>
    </xf>
    <xf numFmtId="165" fontId="50" fillId="0" borderId="40" xfId="0" applyNumberFormat="1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42" xfId="0" applyFont="1" applyBorder="1" applyAlignment="1">
      <alignment/>
    </xf>
    <xf numFmtId="165" fontId="50" fillId="0" borderId="0" xfId="0" applyNumberFormat="1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44" xfId="0" applyFont="1" applyBorder="1" applyAlignment="1">
      <alignment/>
    </xf>
    <xf numFmtId="1" fontId="50" fillId="0" borderId="36" xfId="0" applyNumberFormat="1" applyFont="1" applyBorder="1" applyAlignment="1">
      <alignment/>
    </xf>
    <xf numFmtId="1" fontId="50" fillId="0" borderId="37" xfId="0" applyNumberFormat="1" applyFont="1" applyBorder="1" applyAlignment="1">
      <alignment/>
    </xf>
    <xf numFmtId="0" fontId="0" fillId="0" borderId="45" xfId="0" applyBorder="1" applyAlignment="1">
      <alignment/>
    </xf>
    <xf numFmtId="0" fontId="14" fillId="0" borderId="38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6" fillId="2" borderId="0" xfId="0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50" fillId="0" borderId="33" xfId="0" applyNumberFormat="1" applyFont="1" applyBorder="1" applyAlignment="1">
      <alignment/>
    </xf>
    <xf numFmtId="0" fontId="44" fillId="0" borderId="0" xfId="63" applyFill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17" fontId="0" fillId="0" borderId="49" xfId="0" applyNumberFormat="1" applyBorder="1" applyAlignment="1" quotePrefix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1" fillId="0" borderId="42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51" xfId="0" applyFont="1" applyBorder="1" applyAlignment="1" applyProtection="1">
      <alignment/>
      <protection locked="0"/>
    </xf>
    <xf numFmtId="0" fontId="41" fillId="0" borderId="52" xfId="0" applyFont="1" applyBorder="1" applyAlignment="1" applyProtection="1">
      <alignment/>
      <protection locked="0"/>
    </xf>
    <xf numFmtId="17" fontId="0" fillId="0" borderId="49" xfId="0" applyNumberFormat="1" applyFont="1" applyBorder="1" applyAlignment="1" quotePrefix="1">
      <alignment/>
    </xf>
    <xf numFmtId="0" fontId="44" fillId="0" borderId="0" xfId="63" applyAlignment="1">
      <alignment/>
    </xf>
    <xf numFmtId="0" fontId="14" fillId="0" borderId="3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2" xfId="0" applyFont="1" applyBorder="1" applyAlignment="1" quotePrefix="1">
      <alignment/>
    </xf>
    <xf numFmtId="0" fontId="14" fillId="0" borderId="51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50" fillId="0" borderId="33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168" fontId="0" fillId="0" borderId="0" xfId="0" applyNumberFormat="1" applyAlignment="1">
      <alignment vertical="center"/>
    </xf>
    <xf numFmtId="0" fontId="14" fillId="0" borderId="33" xfId="0" applyFont="1" applyBorder="1" applyAlignment="1">
      <alignment/>
    </xf>
    <xf numFmtId="168" fontId="41" fillId="0" borderId="33" xfId="0" applyNumberFormat="1" applyFont="1" applyBorder="1" applyAlignment="1" applyProtection="1">
      <alignment/>
      <protection locked="0"/>
    </xf>
    <xf numFmtId="0" fontId="52" fillId="0" borderId="33" xfId="0" applyFont="1" applyFill="1" applyBorder="1" applyAlignment="1">
      <alignment/>
    </xf>
    <xf numFmtId="0" fontId="50" fillId="0" borderId="33" xfId="0" applyFont="1" applyFill="1" applyBorder="1" applyAlignment="1" applyProtection="1">
      <alignment/>
      <protection locked="0"/>
    </xf>
    <xf numFmtId="0" fontId="53" fillId="0" borderId="33" xfId="0" applyFont="1" applyFill="1" applyBorder="1" applyAlignment="1" applyProtection="1">
      <alignment vertical="center"/>
      <protection locked="0"/>
    </xf>
    <xf numFmtId="0" fontId="50" fillId="0" borderId="33" xfId="0" applyFont="1" applyBorder="1" applyAlignment="1" applyProtection="1">
      <alignment/>
      <protection hidden="1"/>
    </xf>
    <xf numFmtId="0" fontId="28" fillId="25" borderId="0" xfId="0" applyFont="1" applyFill="1" applyBorder="1" applyAlignment="1" applyProtection="1">
      <alignment horizontal="center" vertical="center"/>
      <protection/>
    </xf>
    <xf numFmtId="0" fontId="50" fillId="0" borderId="53" xfId="0" applyFont="1" applyBorder="1" applyAlignment="1" applyProtection="1">
      <alignment/>
      <protection hidden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50" fillId="0" borderId="56" xfId="0" applyFont="1" applyBorder="1" applyAlignment="1" applyProtection="1">
      <alignment/>
      <protection hidden="1"/>
    </xf>
    <xf numFmtId="0" fontId="0" fillId="0" borderId="55" xfId="0" applyBorder="1" applyAlignment="1">
      <alignment/>
    </xf>
    <xf numFmtId="0" fontId="50" fillId="0" borderId="57" xfId="0" applyFont="1" applyBorder="1" applyAlignment="1" applyProtection="1">
      <alignment/>
      <protection hidden="1"/>
    </xf>
    <xf numFmtId="0" fontId="0" fillId="0" borderId="58" xfId="0" applyFill="1" applyBorder="1" applyAlignment="1">
      <alignment/>
    </xf>
    <xf numFmtId="0" fontId="50" fillId="0" borderId="59" xfId="0" applyFont="1" applyBorder="1" applyAlignment="1" applyProtection="1">
      <alignment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/>
      <protection hidden="1"/>
    </xf>
    <xf numFmtId="0" fontId="50" fillId="0" borderId="62" xfId="0" applyFont="1" applyBorder="1" applyAlignment="1" applyProtection="1">
      <alignment/>
      <protection hidden="1"/>
    </xf>
    <xf numFmtId="0" fontId="0" fillId="0" borderId="61" xfId="0" applyBorder="1" applyAlignment="1" applyProtection="1">
      <alignment vertical="center"/>
      <protection hidden="1"/>
    </xf>
    <xf numFmtId="0" fontId="0" fillId="0" borderId="61" xfId="0" applyFill="1" applyBorder="1" applyAlignment="1" applyProtection="1">
      <alignment/>
      <protection hidden="1"/>
    </xf>
    <xf numFmtId="0" fontId="0" fillId="0" borderId="61" xfId="0" applyBorder="1" applyAlignment="1">
      <alignment/>
    </xf>
    <xf numFmtId="0" fontId="7" fillId="0" borderId="61" xfId="0" applyFont="1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54" xfId="0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0" fontId="0" fillId="0" borderId="54" xfId="0" applyBorder="1" applyAlignment="1">
      <alignment/>
    </xf>
    <xf numFmtId="0" fontId="0" fillId="0" borderId="58" xfId="0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50" fillId="0" borderId="68" xfId="0" applyFont="1" applyBorder="1" applyAlignment="1" applyProtection="1">
      <alignment/>
      <protection hidden="1"/>
    </xf>
    <xf numFmtId="0" fontId="50" fillId="0" borderId="33" xfId="0" applyFont="1" applyBorder="1" applyAlignment="1" applyProtection="1">
      <alignment vertical="center"/>
      <protection hidden="1"/>
    </xf>
    <xf numFmtId="0" fontId="41" fillId="0" borderId="52" xfId="0" applyFont="1" applyBorder="1" applyAlignment="1" applyProtection="1" quotePrefix="1">
      <alignment/>
      <protection locked="0"/>
    </xf>
    <xf numFmtId="2" fontId="0" fillId="0" borderId="0" xfId="0" applyNumberFormat="1" applyFill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2" fontId="50" fillId="0" borderId="57" xfId="0" applyNumberFormat="1" applyFont="1" applyBorder="1" applyAlignment="1" applyProtection="1">
      <alignment/>
      <protection hidden="1"/>
    </xf>
    <xf numFmtId="2" fontId="50" fillId="0" borderId="71" xfId="0" applyNumberFormat="1" applyFont="1" applyBorder="1" applyAlignment="1" applyProtection="1">
      <alignment/>
      <protection hidden="1"/>
    </xf>
    <xf numFmtId="14" fontId="50" fillId="0" borderId="0" xfId="0" applyNumberFormat="1" applyFont="1" applyFill="1" applyAlignment="1">
      <alignment/>
    </xf>
    <xf numFmtId="0" fontId="6" fillId="2" borderId="15" xfId="0" applyFont="1" applyFill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0" borderId="33" xfId="0" applyFill="1" applyBorder="1" applyAlignment="1">
      <alignment/>
    </xf>
    <xf numFmtId="0" fontId="41" fillId="0" borderId="33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44" fillId="26" borderId="0" xfId="63" applyFill="1" applyAlignment="1" applyProtection="1">
      <alignment/>
      <protection locked="0"/>
    </xf>
    <xf numFmtId="0" fontId="7" fillId="25" borderId="34" xfId="0" applyFont="1" applyFill="1" applyBorder="1" applyAlignment="1" applyProtection="1">
      <alignment vertical="center"/>
      <protection locked="0"/>
    </xf>
    <xf numFmtId="186" fontId="50" fillId="0" borderId="52" xfId="0" applyNumberFormat="1" applyFont="1" applyBorder="1" applyAlignment="1">
      <alignment/>
    </xf>
    <xf numFmtId="186" fontId="50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4" fontId="0" fillId="0" borderId="43" xfId="0" applyNumberFormat="1" applyBorder="1" applyAlignment="1">
      <alignment/>
    </xf>
    <xf numFmtId="1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50" fillId="0" borderId="0" xfId="0" applyFont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1" fillId="0" borderId="36" xfId="0" applyFont="1" applyBorder="1" applyAlignment="1" applyProtection="1">
      <alignment horizontal="center"/>
      <protection locked="0"/>
    </xf>
    <xf numFmtId="0" fontId="41" fillId="0" borderId="37" xfId="0" applyFont="1" applyBorder="1" applyAlignment="1" applyProtection="1">
      <alignment horizontal="center"/>
      <protection locked="0"/>
    </xf>
    <xf numFmtId="0" fontId="41" fillId="0" borderId="38" xfId="0" applyFont="1" applyBorder="1" applyAlignment="1" applyProtection="1">
      <alignment horizontal="center"/>
      <protection locked="0"/>
    </xf>
    <xf numFmtId="0" fontId="7" fillId="25" borderId="72" xfId="0" applyFont="1" applyFill="1" applyBorder="1" applyAlignment="1" applyProtection="1">
      <alignment horizontal="center" vertical="center"/>
      <protection hidden="1" locked="0"/>
    </xf>
    <xf numFmtId="0" fontId="7" fillId="25" borderId="24" xfId="0" applyFont="1" applyFill="1" applyBorder="1" applyAlignment="1" applyProtection="1">
      <alignment horizontal="center" vertical="center"/>
      <protection hidden="1" locked="0"/>
    </xf>
    <xf numFmtId="0" fontId="7" fillId="25" borderId="73" xfId="0" applyFont="1" applyFill="1" applyBorder="1" applyAlignment="1" applyProtection="1">
      <alignment horizontal="center" vertical="center"/>
      <protection hidden="1" locked="0"/>
    </xf>
    <xf numFmtId="0" fontId="1" fillId="25" borderId="72" xfId="0" applyFont="1" applyFill="1" applyBorder="1" applyAlignment="1" applyProtection="1">
      <alignment horizontal="left" vertical="center" indent="1"/>
      <protection hidden="1" locked="0"/>
    </xf>
    <xf numFmtId="0" fontId="1" fillId="25" borderId="24" xfId="0" applyFont="1" applyFill="1" applyBorder="1" applyAlignment="1" applyProtection="1">
      <alignment horizontal="left" vertical="center" indent="1"/>
      <protection hidden="1" locked="0"/>
    </xf>
    <xf numFmtId="0" fontId="1" fillId="25" borderId="73" xfId="0" applyFont="1" applyFill="1" applyBorder="1" applyAlignment="1" applyProtection="1">
      <alignment horizontal="left" vertical="center" indent="1"/>
      <protection hidden="1" locked="0"/>
    </xf>
    <xf numFmtId="0" fontId="0" fillId="25" borderId="24" xfId="0" applyFill="1" applyBorder="1" applyAlignment="1" applyProtection="1">
      <alignment horizontal="left" vertical="center" indent="1"/>
      <protection hidden="1" locked="0"/>
    </xf>
    <xf numFmtId="0" fontId="0" fillId="25" borderId="73" xfId="0" applyFill="1" applyBorder="1" applyAlignment="1" applyProtection="1">
      <alignment horizontal="left" vertical="center" indent="1"/>
      <protection hidden="1" locked="0"/>
    </xf>
    <xf numFmtId="0" fontId="3" fillId="25" borderId="72" xfId="0" applyNumberFormat="1" applyFont="1" applyFill="1" applyBorder="1" applyAlignment="1" applyProtection="1">
      <alignment horizontal="center" vertical="center"/>
      <protection hidden="1" locked="0"/>
    </xf>
    <xf numFmtId="0" fontId="3" fillId="25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25" borderId="73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/>
    </xf>
    <xf numFmtId="0" fontId="1" fillId="0" borderId="72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 locked="0"/>
    </xf>
    <xf numFmtId="0" fontId="1" fillId="0" borderId="73" xfId="0" applyFont="1" applyFill="1" applyBorder="1" applyAlignment="1" applyProtection="1">
      <alignment horizontal="center" vertical="center"/>
      <protection hidden="1" locked="0"/>
    </xf>
    <xf numFmtId="0" fontId="1" fillId="25" borderId="72" xfId="0" applyFont="1" applyFill="1" applyBorder="1" applyAlignment="1" applyProtection="1">
      <alignment horizontal="center" vertical="center"/>
      <protection hidden="1" locked="0"/>
    </xf>
    <xf numFmtId="0" fontId="1" fillId="25" borderId="24" xfId="0" applyFont="1" applyFill="1" applyBorder="1" applyAlignment="1" applyProtection="1">
      <alignment horizontal="center" vertical="center"/>
      <protection hidden="1" locked="0"/>
    </xf>
    <xf numFmtId="0" fontId="1" fillId="25" borderId="73" xfId="0" applyFont="1" applyFill="1" applyBorder="1" applyAlignment="1" applyProtection="1">
      <alignment horizontal="center" vertical="center"/>
      <protection hidden="1" locked="0"/>
    </xf>
    <xf numFmtId="0" fontId="18" fillId="24" borderId="12" xfId="0" applyFont="1" applyFill="1" applyBorder="1" applyAlignment="1">
      <alignment horizontal="left" vertical="center"/>
    </xf>
    <xf numFmtId="0" fontId="17" fillId="24" borderId="11" xfId="0" applyFont="1" applyFill="1" applyBorder="1" applyAlignment="1">
      <alignment horizontal="left" vertical="center"/>
    </xf>
    <xf numFmtId="0" fontId="17" fillId="24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1" fillId="25" borderId="72" xfId="0" applyNumberFormat="1" applyFont="1" applyFill="1" applyBorder="1" applyAlignment="1" applyProtection="1">
      <alignment horizontal="center" vertical="center"/>
      <protection hidden="1" locked="0"/>
    </xf>
    <xf numFmtId="2" fontId="1" fillId="25" borderId="24" xfId="0" applyNumberFormat="1" applyFont="1" applyFill="1" applyBorder="1" applyAlignment="1" applyProtection="1">
      <alignment horizontal="center" vertical="center"/>
      <protection hidden="1" locked="0"/>
    </xf>
    <xf numFmtId="2" fontId="1" fillId="25" borderId="73" xfId="0" applyNumberFormat="1" applyFont="1" applyFill="1" applyBorder="1" applyAlignment="1" applyProtection="1">
      <alignment horizontal="center" vertical="center"/>
      <protection hidden="1" locked="0"/>
    </xf>
    <xf numFmtId="0" fontId="1" fillId="25" borderId="72" xfId="0" applyNumberFormat="1" applyFont="1" applyFill="1" applyBorder="1" applyAlignment="1" applyProtection="1">
      <alignment horizontal="left" vertical="center" indent="1"/>
      <protection hidden="1" locked="0"/>
    </xf>
    <xf numFmtId="0" fontId="1" fillId="25" borderId="24" xfId="0" applyNumberFormat="1" applyFont="1" applyFill="1" applyBorder="1" applyAlignment="1" applyProtection="1">
      <alignment horizontal="left" vertical="center" indent="1"/>
      <protection hidden="1" locked="0"/>
    </xf>
    <xf numFmtId="0" fontId="1" fillId="25" borderId="73" xfId="0" applyNumberFormat="1" applyFont="1" applyFill="1" applyBorder="1" applyAlignment="1" applyProtection="1">
      <alignment horizontal="left" vertical="center" indent="1"/>
      <protection hidden="1" locked="0"/>
    </xf>
    <xf numFmtId="2" fontId="27" fillId="25" borderId="72" xfId="0" applyNumberFormat="1" applyFont="1" applyFill="1" applyBorder="1" applyAlignment="1" applyProtection="1">
      <alignment horizontal="center" vertical="center"/>
      <protection hidden="1" locked="0"/>
    </xf>
    <xf numFmtId="2" fontId="27" fillId="25" borderId="24" xfId="0" applyNumberFormat="1" applyFont="1" applyFill="1" applyBorder="1" applyAlignment="1" applyProtection="1">
      <alignment horizontal="center" vertical="center"/>
      <protection hidden="1" locked="0"/>
    </xf>
    <xf numFmtId="2" fontId="27" fillId="25" borderId="73" xfId="0" applyNumberFormat="1" applyFont="1" applyFill="1" applyBorder="1" applyAlignment="1" applyProtection="1">
      <alignment horizontal="center" vertical="center"/>
      <protection hidden="1" locked="0"/>
    </xf>
    <xf numFmtId="0" fontId="18" fillId="24" borderId="12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left"/>
    </xf>
    <xf numFmtId="2" fontId="1" fillId="25" borderId="72" xfId="0" applyNumberFormat="1" applyFont="1" applyFill="1" applyBorder="1" applyAlignment="1" applyProtection="1">
      <alignment horizontal="center" vertical="center"/>
      <protection hidden="1"/>
    </xf>
    <xf numFmtId="2" fontId="1" fillId="25" borderId="24" xfId="0" applyNumberFormat="1" applyFont="1" applyFill="1" applyBorder="1" applyAlignment="1" applyProtection="1">
      <alignment horizontal="center" vertical="center"/>
      <protection hidden="1"/>
    </xf>
    <xf numFmtId="2" fontId="1" fillId="25" borderId="73" xfId="0" applyNumberFormat="1" applyFont="1" applyFill="1" applyBorder="1" applyAlignment="1" applyProtection="1">
      <alignment horizontal="center" vertical="center"/>
      <protection hidden="1"/>
    </xf>
    <xf numFmtId="165" fontId="1" fillId="25" borderId="72" xfId="0" applyNumberFormat="1" applyFont="1" applyFill="1" applyBorder="1" applyAlignment="1" applyProtection="1">
      <alignment horizontal="center" vertical="center"/>
      <protection hidden="1" locked="0"/>
    </xf>
    <xf numFmtId="165" fontId="1" fillId="25" borderId="24" xfId="0" applyNumberFormat="1" applyFont="1" applyFill="1" applyBorder="1" applyAlignment="1" applyProtection="1">
      <alignment horizontal="center" vertical="center"/>
      <protection hidden="1" locked="0"/>
    </xf>
    <xf numFmtId="165" fontId="1" fillId="25" borderId="73" xfId="0" applyNumberFormat="1" applyFont="1" applyFill="1" applyBorder="1" applyAlignment="1" applyProtection="1">
      <alignment horizontal="center" vertical="center"/>
      <protection hidden="1" locked="0"/>
    </xf>
    <xf numFmtId="1" fontId="1" fillId="25" borderId="72" xfId="0" applyNumberFormat="1" applyFont="1" applyFill="1" applyBorder="1" applyAlignment="1" applyProtection="1">
      <alignment horizontal="center" vertical="center"/>
      <protection hidden="1" locked="0"/>
    </xf>
    <xf numFmtId="1" fontId="1" fillId="25" borderId="24" xfId="0" applyNumberFormat="1" applyFont="1" applyFill="1" applyBorder="1" applyAlignment="1" applyProtection="1">
      <alignment horizontal="center" vertical="center"/>
      <protection hidden="1" locked="0"/>
    </xf>
    <xf numFmtId="1" fontId="1" fillId="25" borderId="73" xfId="0" applyNumberFormat="1" applyFont="1" applyFill="1" applyBorder="1" applyAlignment="1" applyProtection="1">
      <alignment horizontal="center" vertical="center"/>
      <protection hidden="1" locked="0"/>
    </xf>
    <xf numFmtId="168" fontId="26" fillId="25" borderId="72" xfId="0" applyNumberFormat="1" applyFont="1" applyFill="1" applyBorder="1" applyAlignment="1" applyProtection="1" quotePrefix="1">
      <alignment horizontal="center" vertical="center"/>
      <protection hidden="1"/>
    </xf>
    <xf numFmtId="168" fontId="26" fillId="25" borderId="24" xfId="0" applyNumberFormat="1" applyFont="1" applyFill="1" applyBorder="1" applyAlignment="1" applyProtection="1">
      <alignment horizontal="center" vertical="center"/>
      <protection hidden="1"/>
    </xf>
    <xf numFmtId="168" fontId="26" fillId="25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 locked="0"/>
    </xf>
    <xf numFmtId="0" fontId="0" fillId="0" borderId="24" xfId="0" applyFill="1" applyBorder="1" applyAlignment="1" applyProtection="1">
      <alignment horizontal="center" vertical="center"/>
      <protection hidden="1" locked="0"/>
    </xf>
    <xf numFmtId="0" fontId="0" fillId="0" borderId="73" xfId="0" applyFill="1" applyBorder="1" applyAlignment="1" applyProtection="1">
      <alignment horizontal="center" vertical="center"/>
      <protection hidden="1" locked="0"/>
    </xf>
    <xf numFmtId="0" fontId="7" fillId="25" borderId="72" xfId="0" applyFont="1" applyFill="1" applyBorder="1" applyAlignment="1" applyProtection="1">
      <alignment horizontal="center" vertical="center"/>
      <protection/>
    </xf>
    <xf numFmtId="0" fontId="7" fillId="25" borderId="24" xfId="0" applyFont="1" applyFill="1" applyBorder="1" applyAlignment="1" applyProtection="1">
      <alignment horizontal="center" vertical="center"/>
      <protection/>
    </xf>
    <xf numFmtId="0" fontId="7" fillId="25" borderId="73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5" fillId="25" borderId="74" xfId="0" applyFont="1" applyFill="1" applyBorder="1" applyAlignment="1">
      <alignment horizontal="center" vertical="top" wrapText="1"/>
    </xf>
    <xf numFmtId="0" fontId="5" fillId="25" borderId="75" xfId="0" applyFont="1" applyFill="1" applyBorder="1" applyAlignment="1">
      <alignment horizontal="center" vertical="top" wrapText="1"/>
    </xf>
    <xf numFmtId="0" fontId="5" fillId="25" borderId="76" xfId="0" applyFont="1" applyFill="1" applyBorder="1" applyAlignment="1">
      <alignment horizontal="center" vertical="top" wrapText="1"/>
    </xf>
    <xf numFmtId="0" fontId="5" fillId="25" borderId="26" xfId="0" applyFont="1" applyFill="1" applyBorder="1" applyAlignment="1">
      <alignment horizontal="center" vertical="top" wrapText="1"/>
    </xf>
    <xf numFmtId="0" fontId="5" fillId="25" borderId="0" xfId="0" applyFont="1" applyFill="1" applyBorder="1" applyAlignment="1">
      <alignment horizontal="center" vertical="top" wrapText="1"/>
    </xf>
    <xf numFmtId="0" fontId="5" fillId="25" borderId="77" xfId="0" applyFont="1" applyFill="1" applyBorder="1" applyAlignment="1">
      <alignment horizontal="center" vertical="top" wrapText="1"/>
    </xf>
    <xf numFmtId="0" fontId="5" fillId="25" borderId="72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73" xfId="0" applyFont="1" applyFill="1" applyBorder="1" applyAlignment="1">
      <alignment horizontal="center" vertical="top" wrapText="1"/>
    </xf>
    <xf numFmtId="0" fontId="5" fillId="25" borderId="78" xfId="0" applyFont="1" applyFill="1" applyBorder="1" applyAlignment="1" applyProtection="1">
      <alignment horizontal="center" vertical="center" wrapText="1"/>
      <protection hidden="1" locked="0"/>
    </xf>
    <xf numFmtId="0" fontId="5" fillId="25" borderId="79" xfId="0" applyFont="1" applyFill="1" applyBorder="1" applyAlignment="1" applyProtection="1">
      <alignment horizontal="center" vertical="center"/>
      <protection hidden="1" locked="0"/>
    </xf>
    <xf numFmtId="0" fontId="5" fillId="25" borderId="80" xfId="0" applyFont="1" applyFill="1" applyBorder="1" applyAlignment="1" applyProtection="1">
      <alignment horizontal="center" vertical="center"/>
      <protection hidden="1" locked="0"/>
    </xf>
    <xf numFmtId="0" fontId="5" fillId="25" borderId="81" xfId="0" applyFont="1" applyFill="1" applyBorder="1" applyAlignment="1" applyProtection="1">
      <alignment horizontal="center" vertical="center"/>
      <protection hidden="1" locked="0"/>
    </xf>
    <xf numFmtId="0" fontId="5" fillId="25" borderId="0" xfId="0" applyFont="1" applyFill="1" applyBorder="1" applyAlignment="1" applyProtection="1">
      <alignment horizontal="center" vertical="center"/>
      <protection hidden="1" locked="0"/>
    </xf>
    <xf numFmtId="0" fontId="5" fillId="25" borderId="82" xfId="0" applyFont="1" applyFill="1" applyBorder="1" applyAlignment="1" applyProtection="1">
      <alignment horizontal="center" vertical="center"/>
      <protection hidden="1" locked="0"/>
    </xf>
    <xf numFmtId="0" fontId="5" fillId="25" borderId="83" xfId="0" applyFont="1" applyFill="1" applyBorder="1" applyAlignment="1" applyProtection="1">
      <alignment horizontal="center" vertical="center"/>
      <protection hidden="1" locked="0"/>
    </xf>
    <xf numFmtId="0" fontId="5" fillId="25" borderId="84" xfId="0" applyFont="1" applyFill="1" applyBorder="1" applyAlignment="1" applyProtection="1">
      <alignment horizontal="center" vertical="center"/>
      <protection hidden="1" locked="0"/>
    </xf>
    <xf numFmtId="0" fontId="5" fillId="25" borderId="85" xfId="0" applyFont="1" applyFill="1" applyBorder="1" applyAlignment="1" applyProtection="1">
      <alignment horizontal="center" vertical="center"/>
      <protection hidden="1" locked="0"/>
    </xf>
    <xf numFmtId="168" fontId="26" fillId="25" borderId="72" xfId="0" applyNumberFormat="1" applyFont="1" applyFill="1" applyBorder="1" applyAlignment="1" applyProtection="1" quotePrefix="1">
      <alignment horizontal="center" vertical="center"/>
      <protection hidden="1" locked="0"/>
    </xf>
    <xf numFmtId="168" fontId="26" fillId="25" borderId="24" xfId="0" applyNumberFormat="1" applyFont="1" applyFill="1" applyBorder="1" applyAlignment="1" applyProtection="1">
      <alignment horizontal="center" vertical="center"/>
      <protection hidden="1" locked="0"/>
    </xf>
    <xf numFmtId="168" fontId="26" fillId="25" borderId="73" xfId="0" applyNumberFormat="1" applyFont="1" applyFill="1" applyBorder="1" applyAlignment="1" applyProtection="1">
      <alignment horizontal="center" vertical="center"/>
      <protection hidden="1" locked="0"/>
    </xf>
    <xf numFmtId="0" fontId="3" fillId="25" borderId="72" xfId="0" applyFont="1" applyFill="1" applyBorder="1" applyAlignment="1" applyProtection="1">
      <alignment horizontal="center" vertical="center"/>
      <protection hidden="1" locked="0"/>
    </xf>
    <xf numFmtId="0" fontId="3" fillId="25" borderId="24" xfId="0" applyFont="1" applyFill="1" applyBorder="1" applyAlignment="1" applyProtection="1">
      <alignment horizontal="center" vertical="center"/>
      <protection hidden="1" locked="0"/>
    </xf>
    <xf numFmtId="0" fontId="3" fillId="25" borderId="73" xfId="0" applyFont="1" applyFill="1" applyBorder="1" applyAlignment="1" applyProtection="1">
      <alignment horizontal="center" vertical="center"/>
      <protection hidden="1" locked="0"/>
    </xf>
    <xf numFmtId="165" fontId="1" fillId="27" borderId="36" xfId="0" applyNumberFormat="1" applyFont="1" applyFill="1" applyBorder="1" applyAlignment="1">
      <alignment horizontal="center"/>
    </xf>
    <xf numFmtId="165" fontId="1" fillId="27" borderId="37" xfId="0" applyNumberFormat="1" applyFont="1" applyFill="1" applyBorder="1" applyAlignment="1">
      <alignment horizontal="center"/>
    </xf>
    <xf numFmtId="165" fontId="1" fillId="27" borderId="38" xfId="0" applyNumberFormat="1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right"/>
    </xf>
    <xf numFmtId="166" fontId="7" fillId="2" borderId="28" xfId="0" applyNumberFormat="1" applyFont="1" applyFill="1" applyBorder="1" applyAlignment="1">
      <alignment horizontal="right"/>
    </xf>
    <xf numFmtId="166" fontId="7" fillId="2" borderId="86" xfId="0" applyNumberFormat="1" applyFont="1" applyFill="1" applyBorder="1" applyAlignment="1">
      <alignment horizontal="right"/>
    </xf>
    <xf numFmtId="0" fontId="4" fillId="24" borderId="39" xfId="0" applyFont="1" applyFill="1" applyBorder="1" applyAlignment="1">
      <alignment horizontal="center" wrapText="1"/>
    </xf>
    <xf numFmtId="0" fontId="4" fillId="24" borderId="40" xfId="0" applyFont="1" applyFill="1" applyBorder="1" applyAlignment="1">
      <alignment horizontal="center" wrapText="1"/>
    </xf>
    <xf numFmtId="0" fontId="4" fillId="24" borderId="41" xfId="0" applyFont="1" applyFill="1" applyBorder="1" applyAlignment="1">
      <alignment horizontal="center" wrapText="1"/>
    </xf>
    <xf numFmtId="0" fontId="4" fillId="24" borderId="51" xfId="0" applyFont="1" applyFill="1" applyBorder="1" applyAlignment="1">
      <alignment horizontal="center" wrapText="1"/>
    </xf>
    <xf numFmtId="0" fontId="4" fillId="24" borderId="52" xfId="0" applyFont="1" applyFill="1" applyBorder="1" applyAlignment="1">
      <alignment horizontal="center" wrapText="1"/>
    </xf>
    <xf numFmtId="0" fontId="4" fillId="24" borderId="44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165" fontId="7" fillId="27" borderId="88" xfId="0" applyNumberFormat="1" applyFont="1" applyFill="1" applyBorder="1" applyAlignment="1">
      <alignment horizontal="center"/>
    </xf>
    <xf numFmtId="165" fontId="7" fillId="27" borderId="89" xfId="0" applyNumberFormat="1" applyFont="1" applyFill="1" applyBorder="1" applyAlignment="1">
      <alignment horizontal="center"/>
    </xf>
    <xf numFmtId="165" fontId="7" fillId="27" borderId="90" xfId="0" applyNumberFormat="1" applyFont="1" applyFill="1" applyBorder="1" applyAlignment="1">
      <alignment horizontal="center"/>
    </xf>
    <xf numFmtId="0" fontId="6" fillId="2" borderId="9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65" fontId="7" fillId="27" borderId="92" xfId="0" applyNumberFormat="1" applyFont="1" applyFill="1" applyBorder="1" applyAlignment="1">
      <alignment horizontal="center"/>
    </xf>
    <xf numFmtId="165" fontId="7" fillId="27" borderId="93" xfId="0" applyNumberFormat="1" applyFont="1" applyFill="1" applyBorder="1" applyAlignment="1">
      <alignment horizontal="center"/>
    </xf>
    <xf numFmtId="165" fontId="7" fillId="27" borderId="94" xfId="0" applyNumberFormat="1" applyFont="1" applyFill="1" applyBorder="1" applyAlignment="1">
      <alignment horizontal="center"/>
    </xf>
    <xf numFmtId="0" fontId="6" fillId="2" borderId="95" xfId="0" applyFont="1" applyFill="1" applyBorder="1" applyAlignment="1">
      <alignment horizontal="center"/>
    </xf>
    <xf numFmtId="0" fontId="6" fillId="2" borderId="96" xfId="0" applyFont="1" applyFill="1" applyBorder="1" applyAlignment="1">
      <alignment horizontal="center"/>
    </xf>
    <xf numFmtId="165" fontId="7" fillId="27" borderId="97" xfId="0" applyNumberFormat="1" applyFont="1" applyFill="1" applyBorder="1" applyAlignment="1">
      <alignment horizontal="center"/>
    </xf>
    <xf numFmtId="165" fontId="7" fillId="27" borderId="98" xfId="0" applyNumberFormat="1" applyFont="1" applyFill="1" applyBorder="1" applyAlignment="1">
      <alignment horizontal="center"/>
    </xf>
    <xf numFmtId="165" fontId="7" fillId="27" borderId="99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left"/>
    </xf>
    <xf numFmtId="166" fontId="7" fillId="2" borderId="100" xfId="0" applyNumberFormat="1" applyFont="1" applyFill="1" applyBorder="1" applyAlignment="1">
      <alignment horizontal="right"/>
    </xf>
    <xf numFmtId="166" fontId="7" fillId="2" borderId="30" xfId="0" applyNumberFormat="1" applyFont="1" applyFill="1" applyBorder="1" applyAlignment="1">
      <alignment horizontal="right"/>
    </xf>
    <xf numFmtId="166" fontId="7" fillId="2" borderId="101" xfId="0" applyNumberFormat="1" applyFont="1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7" fillId="27" borderId="12" xfId="0" applyNumberFormat="1" applyFont="1" applyFill="1" applyBorder="1" applyAlignment="1">
      <alignment horizontal="center"/>
    </xf>
    <xf numFmtId="165" fontId="7" fillId="27" borderId="11" xfId="0" applyNumberFormat="1" applyFont="1" applyFill="1" applyBorder="1" applyAlignment="1">
      <alignment horizontal="center"/>
    </xf>
    <xf numFmtId="165" fontId="7" fillId="27" borderId="13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167" fontId="12" fillId="25" borderId="27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28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86" xfId="0" applyNumberFormat="1" applyFont="1" applyFill="1" applyBorder="1" applyAlignment="1" applyProtection="1">
      <alignment horizontal="center" vertical="center"/>
      <protection hidden="1" locked="0"/>
    </xf>
    <xf numFmtId="165" fontId="1" fillId="27" borderId="12" xfId="0" applyNumberFormat="1" applyFont="1" applyFill="1" applyBorder="1" applyAlignment="1">
      <alignment horizontal="center"/>
    </xf>
    <xf numFmtId="165" fontId="1" fillId="27" borderId="11" xfId="0" applyNumberFormat="1" applyFont="1" applyFill="1" applyBorder="1" applyAlignment="1">
      <alignment horizontal="center"/>
    </xf>
    <xf numFmtId="165" fontId="1" fillId="27" borderId="13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02" xfId="0" applyFont="1" applyFill="1" applyBorder="1" applyAlignment="1">
      <alignment horizontal="center"/>
    </xf>
    <xf numFmtId="0" fontId="7" fillId="25" borderId="31" xfId="0" applyFont="1" applyFill="1" applyBorder="1" applyAlignment="1" applyProtection="1">
      <alignment horizontal="center" vertical="center"/>
      <protection locked="0"/>
    </xf>
    <xf numFmtId="0" fontId="7" fillId="25" borderId="32" xfId="0" applyFont="1" applyFill="1" applyBorder="1" applyAlignment="1" applyProtection="1">
      <alignment horizontal="center" vertical="center"/>
      <protection locked="0"/>
    </xf>
    <xf numFmtId="0" fontId="7" fillId="25" borderId="102" xfId="0" applyFont="1" applyFill="1" applyBorder="1" applyAlignment="1" applyProtection="1">
      <alignment horizontal="center" vertical="center"/>
      <protection locked="0"/>
    </xf>
    <xf numFmtId="0" fontId="12" fillId="25" borderId="27" xfId="0" applyFont="1" applyFill="1" applyBorder="1" applyAlignment="1" applyProtection="1">
      <alignment horizontal="center" vertical="center"/>
      <protection hidden="1" locked="0"/>
    </xf>
    <xf numFmtId="0" fontId="12" fillId="25" borderId="28" xfId="0" applyFont="1" applyFill="1" applyBorder="1" applyAlignment="1" applyProtection="1">
      <alignment horizontal="center" vertical="center"/>
      <protection hidden="1" locked="0"/>
    </xf>
    <xf numFmtId="0" fontId="12" fillId="25" borderId="86" xfId="0" applyFont="1" applyFill="1" applyBorder="1" applyAlignment="1" applyProtection="1">
      <alignment horizontal="center" vertical="center"/>
      <protection hidden="1" locked="0"/>
    </xf>
    <xf numFmtId="167" fontId="12" fillId="25" borderId="23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24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25" xfId="0" applyNumberFormat="1" applyFont="1" applyFill="1" applyBorder="1" applyAlignment="1" applyProtection="1">
      <alignment horizontal="center" vertical="center"/>
      <protection hidden="1" locked="0"/>
    </xf>
    <xf numFmtId="0" fontId="7" fillId="25" borderId="27" xfId="0" applyFont="1" applyFill="1" applyBorder="1" applyAlignment="1" applyProtection="1">
      <alignment horizontal="center" vertical="center"/>
      <protection hidden="1" locked="0"/>
    </xf>
    <xf numFmtId="0" fontId="7" fillId="25" borderId="28" xfId="0" applyFont="1" applyFill="1" applyBorder="1" applyAlignment="1" applyProtection="1">
      <alignment horizontal="center" vertical="center"/>
      <protection hidden="1" locked="0"/>
    </xf>
    <xf numFmtId="0" fontId="7" fillId="25" borderId="86" xfId="0" applyFont="1" applyFill="1" applyBorder="1" applyAlignment="1" applyProtection="1">
      <alignment horizontal="center" vertical="center"/>
      <protection hidden="1" locked="0"/>
    </xf>
    <xf numFmtId="0" fontId="12" fillId="25" borderId="103" xfId="0" applyFont="1" applyFill="1" applyBorder="1" applyAlignment="1" applyProtection="1">
      <alignment horizontal="center" vertical="center"/>
      <protection hidden="1"/>
    </xf>
    <xf numFmtId="0" fontId="12" fillId="25" borderId="32" xfId="0" applyFont="1" applyFill="1" applyBorder="1" applyAlignment="1" applyProtection="1">
      <alignment horizontal="center" vertical="center"/>
      <protection hidden="1"/>
    </xf>
    <xf numFmtId="0" fontId="12" fillId="25" borderId="87" xfId="0" applyFont="1" applyFill="1" applyBorder="1" applyAlignment="1" applyProtection="1">
      <alignment horizontal="center" vertical="center"/>
      <protection hidden="1"/>
    </xf>
    <xf numFmtId="166" fontId="12" fillId="2" borderId="103" xfId="0" applyNumberFormat="1" applyFont="1" applyFill="1" applyBorder="1" applyAlignment="1" applyProtection="1">
      <alignment horizontal="right"/>
      <protection hidden="1"/>
    </xf>
    <xf numFmtId="166" fontId="12" fillId="2" borderId="32" xfId="0" applyNumberFormat="1" applyFont="1" applyFill="1" applyBorder="1" applyAlignment="1" applyProtection="1">
      <alignment horizontal="right"/>
      <protection hidden="1"/>
    </xf>
    <xf numFmtId="166" fontId="12" fillId="2" borderId="102" xfId="0" applyNumberFormat="1" applyFont="1" applyFill="1" applyBorder="1" applyAlignment="1" applyProtection="1">
      <alignment horizontal="right"/>
      <protection hidden="1"/>
    </xf>
    <xf numFmtId="165" fontId="7" fillId="27" borderId="100" xfId="0" applyNumberFormat="1" applyFont="1" applyFill="1" applyBorder="1" applyAlignment="1">
      <alignment horizontal="center"/>
    </xf>
    <xf numFmtId="165" fontId="7" fillId="27" borderId="30" xfId="0" applyNumberFormat="1" applyFont="1" applyFill="1" applyBorder="1" applyAlignment="1">
      <alignment horizontal="center"/>
    </xf>
    <xf numFmtId="165" fontId="7" fillId="27" borderId="101" xfId="0" applyNumberFormat="1" applyFont="1" applyFill="1" applyBorder="1" applyAlignment="1">
      <alignment horizontal="center"/>
    </xf>
    <xf numFmtId="0" fontId="12" fillId="25" borderId="72" xfId="0" applyFont="1" applyFill="1" applyBorder="1" applyAlignment="1" applyProtection="1">
      <alignment horizontal="center" vertical="center"/>
      <protection hidden="1"/>
    </xf>
    <xf numFmtId="0" fontId="12" fillId="25" borderId="24" xfId="0" applyFont="1" applyFill="1" applyBorder="1" applyAlignment="1" applyProtection="1">
      <alignment horizontal="center" vertical="center"/>
      <protection hidden="1"/>
    </xf>
    <xf numFmtId="0" fontId="12" fillId="25" borderId="73" xfId="0" applyFont="1" applyFill="1" applyBorder="1" applyAlignment="1" applyProtection="1">
      <alignment horizontal="center" vertical="center"/>
      <protection hidden="1"/>
    </xf>
    <xf numFmtId="0" fontId="8" fillId="25" borderId="104" xfId="0" applyFont="1" applyFill="1" applyBorder="1" applyAlignment="1" applyProtection="1">
      <alignment horizontal="center" vertical="center"/>
      <protection hidden="1" locked="0"/>
    </xf>
    <xf numFmtId="0" fontId="8" fillId="25" borderId="98" xfId="0" applyFont="1" applyFill="1" applyBorder="1" applyAlignment="1" applyProtection="1">
      <alignment horizontal="center" vertical="center"/>
      <protection hidden="1" locked="0"/>
    </xf>
    <xf numFmtId="0" fontId="8" fillId="25" borderId="99" xfId="0" applyFont="1" applyFill="1" applyBorder="1" applyAlignment="1" applyProtection="1">
      <alignment horizontal="center" vertical="center"/>
      <protection hidden="1" locked="0"/>
    </xf>
    <xf numFmtId="0" fontId="19" fillId="24" borderId="1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165" fontId="7" fillId="27" borderId="103" xfId="0" applyNumberFormat="1" applyFont="1" applyFill="1" applyBorder="1" applyAlignment="1">
      <alignment horizontal="center"/>
    </xf>
    <xf numFmtId="165" fontId="7" fillId="27" borderId="32" xfId="0" applyNumberFormat="1" applyFont="1" applyFill="1" applyBorder="1" applyAlignment="1">
      <alignment horizontal="center"/>
    </xf>
    <xf numFmtId="165" fontId="7" fillId="27" borderId="102" xfId="0" applyNumberFormat="1" applyFont="1" applyFill="1" applyBorder="1" applyAlignment="1">
      <alignment horizontal="center"/>
    </xf>
    <xf numFmtId="0" fontId="12" fillId="25" borderId="72" xfId="0" applyNumberFormat="1" applyFont="1" applyFill="1" applyBorder="1" applyAlignment="1" applyProtection="1">
      <alignment horizontal="center" vertical="center"/>
      <protection hidden="1"/>
    </xf>
    <xf numFmtId="0" fontId="12" fillId="25" borderId="24" xfId="0" applyNumberFormat="1" applyFont="1" applyFill="1" applyBorder="1" applyAlignment="1" applyProtection="1">
      <alignment horizontal="center" vertical="center"/>
      <protection hidden="1"/>
    </xf>
    <xf numFmtId="0" fontId="12" fillId="25" borderId="73" xfId="0" applyNumberFormat="1" applyFont="1" applyFill="1" applyBorder="1" applyAlignment="1" applyProtection="1">
      <alignment horizontal="center" vertical="center"/>
      <protection hidden="1"/>
    </xf>
    <xf numFmtId="167" fontId="12" fillId="25" borderId="29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30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101" xfId="0" applyNumberFormat="1" applyFont="1" applyFill="1" applyBorder="1" applyAlignment="1" applyProtection="1">
      <alignment horizontal="center" vertical="center"/>
      <protection hidden="1" locked="0"/>
    </xf>
    <xf numFmtId="0" fontId="8" fillId="2" borderId="29" xfId="0" applyFont="1" applyFill="1" applyBorder="1" applyAlignment="1">
      <alignment horizontal="center"/>
    </xf>
    <xf numFmtId="0" fontId="8" fillId="2" borderId="101" xfId="0" applyFont="1" applyFill="1" applyBorder="1" applyAlignment="1">
      <alignment horizontal="center"/>
    </xf>
    <xf numFmtId="0" fontId="12" fillId="25" borderId="31" xfId="0" applyFont="1" applyFill="1" applyBorder="1" applyAlignment="1" applyProtection="1">
      <alignment horizontal="center" vertical="center"/>
      <protection hidden="1" locked="0"/>
    </xf>
    <xf numFmtId="0" fontId="12" fillId="25" borderId="32" xfId="0" applyFont="1" applyFill="1" applyBorder="1" applyAlignment="1" applyProtection="1">
      <alignment horizontal="center" vertical="center"/>
      <protection hidden="1" locked="0"/>
    </xf>
    <xf numFmtId="0" fontId="12" fillId="25" borderId="102" xfId="0" applyFont="1" applyFill="1" applyBorder="1" applyAlignment="1" applyProtection="1">
      <alignment horizontal="center" vertical="center"/>
      <protection hidden="1" locked="0"/>
    </xf>
    <xf numFmtId="165" fontId="12" fillId="25" borderId="27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28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86" xfId="0" applyNumberFormat="1" applyFont="1" applyFill="1" applyBorder="1" applyAlignment="1" applyProtection="1">
      <alignment horizontal="center" vertical="center"/>
      <protection hidden="1" locked="0"/>
    </xf>
    <xf numFmtId="0" fontId="3" fillId="2" borderId="27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3" fontId="12" fillId="25" borderId="27" xfId="0" applyNumberFormat="1" applyFont="1" applyFill="1" applyBorder="1" applyAlignment="1" applyProtection="1">
      <alignment horizontal="center" vertical="center"/>
      <protection hidden="1" locked="0"/>
    </xf>
    <xf numFmtId="3" fontId="12" fillId="25" borderId="28" xfId="0" applyNumberFormat="1" applyFont="1" applyFill="1" applyBorder="1" applyAlignment="1" applyProtection="1">
      <alignment horizontal="center" vertical="center"/>
      <protection hidden="1" locked="0"/>
    </xf>
    <xf numFmtId="3" fontId="12" fillId="25" borderId="86" xfId="0" applyNumberFormat="1" applyFont="1" applyFill="1" applyBorder="1" applyAlignment="1" applyProtection="1">
      <alignment horizontal="center" vertical="center"/>
      <protection hidden="1" locked="0"/>
    </xf>
    <xf numFmtId="0" fontId="12" fillId="25" borderId="29" xfId="0" applyFont="1" applyFill="1" applyBorder="1" applyAlignment="1" applyProtection="1">
      <alignment horizontal="center" vertical="center"/>
      <protection hidden="1" locked="0"/>
    </xf>
    <xf numFmtId="0" fontId="12" fillId="25" borderId="30" xfId="0" applyFont="1" applyFill="1" applyBorder="1" applyAlignment="1" applyProtection="1">
      <alignment horizontal="center" vertical="center"/>
      <protection hidden="1" locked="0"/>
    </xf>
    <xf numFmtId="0" fontId="12" fillId="25" borderId="101" xfId="0" applyFont="1" applyFill="1" applyBorder="1" applyAlignment="1" applyProtection="1">
      <alignment horizontal="center" vertical="center"/>
      <protection hidden="1" locked="0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05" xfId="0" applyFont="1" applyFill="1" applyBorder="1" applyAlignment="1">
      <alignment horizontal="center"/>
    </xf>
    <xf numFmtId="1" fontId="12" fillId="25" borderId="27" xfId="0" applyNumberFormat="1" applyFont="1" applyFill="1" applyBorder="1" applyAlignment="1" applyProtection="1">
      <alignment horizontal="center" vertical="center"/>
      <protection hidden="1"/>
    </xf>
    <xf numFmtId="0" fontId="12" fillId="25" borderId="28" xfId="0" applyFont="1" applyFill="1" applyBorder="1" applyAlignment="1" applyProtection="1">
      <alignment horizontal="center" vertical="center"/>
      <protection hidden="1"/>
    </xf>
    <xf numFmtId="0" fontId="12" fillId="25" borderId="86" xfId="0" applyFont="1" applyFill="1" applyBorder="1" applyAlignment="1" applyProtection="1">
      <alignment horizontal="center" vertical="center"/>
      <protection hidden="1"/>
    </xf>
    <xf numFmtId="167" fontId="12" fillId="25" borderId="31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32" xfId="0" applyNumberFormat="1" applyFont="1" applyFill="1" applyBorder="1" applyAlignment="1" applyProtection="1">
      <alignment horizontal="center" vertical="center"/>
      <protection hidden="1" locked="0"/>
    </xf>
    <xf numFmtId="167" fontId="12" fillId="25" borderId="102" xfId="0" applyNumberFormat="1" applyFont="1" applyFill="1" applyBorder="1" applyAlignment="1" applyProtection="1">
      <alignment horizontal="center" vertical="center"/>
      <protection hidden="1" locked="0"/>
    </xf>
    <xf numFmtId="0" fontId="12" fillId="25" borderId="27" xfId="0" applyFont="1" applyFill="1" applyBorder="1" applyAlignment="1" applyProtection="1" quotePrefix="1">
      <alignment horizontal="center" vertical="center"/>
      <protection hidden="1" locked="0"/>
    </xf>
    <xf numFmtId="0" fontId="19" fillId="24" borderId="1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6" fontId="8" fillId="2" borderId="29" xfId="0" applyNumberFormat="1" applyFont="1" applyFill="1" applyBorder="1" applyAlignment="1" applyProtection="1">
      <alignment horizontal="center"/>
      <protection hidden="1"/>
    </xf>
    <xf numFmtId="166" fontId="8" fillId="2" borderId="101" xfId="0" applyNumberFormat="1" applyFont="1" applyFill="1" applyBorder="1" applyAlignment="1" applyProtection="1">
      <alignment horizontal="center"/>
      <protection hidden="1"/>
    </xf>
    <xf numFmtId="165" fontId="7" fillId="2" borderId="29" xfId="0" applyNumberFormat="1" applyFont="1" applyFill="1" applyBorder="1" applyAlignment="1">
      <alignment horizontal="center"/>
    </xf>
    <xf numFmtId="165" fontId="7" fillId="2" borderId="30" xfId="0" applyNumberFormat="1" applyFont="1" applyFill="1" applyBorder="1" applyAlignment="1">
      <alignment horizontal="center"/>
    </xf>
    <xf numFmtId="165" fontId="7" fillId="2" borderId="101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02" xfId="0" applyFont="1" applyFill="1" applyBorder="1" applyAlignment="1">
      <alignment horizontal="center" vertical="center"/>
    </xf>
    <xf numFmtId="165" fontId="12" fillId="25" borderId="23" xfId="0" applyNumberFormat="1" applyFont="1" applyFill="1" applyBorder="1" applyAlignment="1" applyProtection="1" quotePrefix="1">
      <alignment horizontal="center" vertical="center"/>
      <protection hidden="1" locked="0"/>
    </xf>
    <xf numFmtId="165" fontId="12" fillId="25" borderId="24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25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29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30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101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27" xfId="0" applyNumberFormat="1" applyFont="1" applyFill="1" applyBorder="1" applyAlignment="1" applyProtection="1" quotePrefix="1">
      <alignment horizontal="center" vertical="center"/>
      <protection hidden="1" locked="0"/>
    </xf>
    <xf numFmtId="165" fontId="12" fillId="27" borderId="27" xfId="0" applyNumberFormat="1" applyFont="1" applyFill="1" applyBorder="1" applyAlignment="1">
      <alignment horizontal="center"/>
    </xf>
    <xf numFmtId="165" fontId="12" fillId="27" borderId="28" xfId="0" applyNumberFormat="1" applyFont="1" applyFill="1" applyBorder="1" applyAlignment="1">
      <alignment horizontal="center"/>
    </xf>
    <xf numFmtId="165" fontId="12" fillId="27" borderId="86" xfId="0" applyNumberFormat="1" applyFont="1" applyFill="1" applyBorder="1" applyAlignment="1">
      <alignment horizontal="center"/>
    </xf>
    <xf numFmtId="0" fontId="12" fillId="25" borderId="27" xfId="0" applyFont="1" applyFill="1" applyBorder="1" applyAlignment="1" applyProtection="1" quotePrefix="1">
      <alignment horizontal="center"/>
      <protection hidden="1" locked="0"/>
    </xf>
    <xf numFmtId="0" fontId="12" fillId="25" borderId="28" xfId="0" applyFont="1" applyFill="1" applyBorder="1" applyAlignment="1" applyProtection="1">
      <alignment horizontal="center"/>
      <protection hidden="1" locked="0"/>
    </xf>
    <xf numFmtId="0" fontId="12" fillId="25" borderId="86" xfId="0" applyFont="1" applyFill="1" applyBorder="1" applyAlignment="1" applyProtection="1">
      <alignment horizontal="center"/>
      <protection hidden="1" locked="0"/>
    </xf>
    <xf numFmtId="165" fontId="12" fillId="25" borderId="31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32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102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1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165" fontId="12" fillId="27" borderId="31" xfId="0" applyNumberFormat="1" applyFont="1" applyFill="1" applyBorder="1" applyAlignment="1">
      <alignment horizontal="center"/>
    </xf>
    <xf numFmtId="165" fontId="12" fillId="27" borderId="32" xfId="0" applyNumberFormat="1" applyFont="1" applyFill="1" applyBorder="1" applyAlignment="1">
      <alignment horizontal="center"/>
    </xf>
    <xf numFmtId="165" fontId="12" fillId="27" borderId="102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165" fontId="12" fillId="27" borderId="29" xfId="0" applyNumberFormat="1" applyFont="1" applyFill="1" applyBorder="1" applyAlignment="1">
      <alignment horizontal="center"/>
    </xf>
    <xf numFmtId="165" fontId="12" fillId="27" borderId="30" xfId="0" applyNumberFormat="1" applyFont="1" applyFill="1" applyBorder="1" applyAlignment="1">
      <alignment horizontal="center"/>
    </xf>
    <xf numFmtId="165" fontId="12" fillId="27" borderId="101" xfId="0" applyNumberFormat="1" applyFont="1" applyFill="1" applyBorder="1" applyAlignment="1">
      <alignment horizontal="center"/>
    </xf>
    <xf numFmtId="165" fontId="47" fillId="27" borderId="12" xfId="0" applyNumberFormat="1" applyFont="1" applyFill="1" applyBorder="1" applyAlignment="1">
      <alignment horizontal="center"/>
    </xf>
    <xf numFmtId="165" fontId="47" fillId="27" borderId="11" xfId="0" applyNumberFormat="1" applyFont="1" applyFill="1" applyBorder="1" applyAlignment="1">
      <alignment horizontal="center"/>
    </xf>
    <xf numFmtId="165" fontId="47" fillId="27" borderId="13" xfId="0" applyNumberFormat="1" applyFont="1" applyFill="1" applyBorder="1" applyAlignment="1">
      <alignment horizontal="center"/>
    </xf>
    <xf numFmtId="0" fontId="12" fillId="25" borderId="106" xfId="0" applyFont="1" applyFill="1" applyBorder="1" applyAlignment="1" applyProtection="1" quotePrefix="1">
      <alignment horizontal="center"/>
      <protection hidden="1" locked="0"/>
    </xf>
    <xf numFmtId="0" fontId="12" fillId="25" borderId="107" xfId="0" applyFont="1" applyFill="1" applyBorder="1" applyAlignment="1" applyProtection="1">
      <alignment horizontal="center"/>
      <protection hidden="1" locked="0"/>
    </xf>
    <xf numFmtId="0" fontId="12" fillId="25" borderId="108" xfId="0" applyFont="1" applyFill="1" applyBorder="1" applyAlignment="1" applyProtection="1">
      <alignment horizontal="center"/>
      <protection hidden="1" locked="0"/>
    </xf>
    <xf numFmtId="0" fontId="29" fillId="25" borderId="109" xfId="0" applyFont="1" applyFill="1" applyBorder="1" applyAlignment="1" applyProtection="1">
      <alignment horizontal="center" vertical="center"/>
      <protection hidden="1"/>
    </xf>
    <xf numFmtId="0" fontId="29" fillId="25" borderId="89" xfId="0" applyFont="1" applyFill="1" applyBorder="1" applyAlignment="1" applyProtection="1">
      <alignment horizontal="center" vertical="center"/>
      <protection hidden="1"/>
    </xf>
    <xf numFmtId="0" fontId="29" fillId="25" borderId="90" xfId="0" applyFont="1" applyFill="1" applyBorder="1" applyAlignment="1" applyProtection="1">
      <alignment horizontal="center" vertical="center"/>
      <protection hidden="1"/>
    </xf>
    <xf numFmtId="186" fontId="12" fillId="27" borderId="23" xfId="0" applyNumberFormat="1" applyFont="1" applyFill="1" applyBorder="1" applyAlignment="1">
      <alignment horizontal="center"/>
    </xf>
    <xf numFmtId="186" fontId="12" fillId="27" borderId="24" xfId="0" applyNumberFormat="1" applyFont="1" applyFill="1" applyBorder="1" applyAlignment="1">
      <alignment horizontal="center"/>
    </xf>
    <xf numFmtId="186" fontId="12" fillId="27" borderId="25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01" xfId="0" applyFont="1" applyFill="1" applyBorder="1" applyAlignment="1">
      <alignment horizontal="center"/>
    </xf>
    <xf numFmtId="165" fontId="12" fillId="25" borderId="29" xfId="0" applyNumberFormat="1" applyFont="1" applyFill="1" applyBorder="1" applyAlignment="1" applyProtection="1" quotePrefix="1">
      <alignment horizontal="center" vertical="center"/>
      <protection hidden="1" locked="0"/>
    </xf>
    <xf numFmtId="165" fontId="12" fillId="27" borderId="17" xfId="0" applyNumberFormat="1" applyFont="1" applyFill="1" applyBorder="1" applyAlignment="1">
      <alignment horizontal="center" vertical="center"/>
    </xf>
    <xf numFmtId="165" fontId="12" fillId="27" borderId="18" xfId="0" applyNumberFormat="1" applyFont="1" applyFill="1" applyBorder="1" applyAlignment="1">
      <alignment horizontal="center" vertical="center"/>
    </xf>
    <xf numFmtId="165" fontId="12" fillId="27" borderId="19" xfId="0" applyNumberFormat="1" applyFont="1" applyFill="1" applyBorder="1" applyAlignment="1">
      <alignment horizontal="center" vertical="center"/>
    </xf>
    <xf numFmtId="165" fontId="12" fillId="27" borderId="16" xfId="0" applyNumberFormat="1" applyFont="1" applyFill="1" applyBorder="1" applyAlignment="1">
      <alignment horizontal="center" vertical="center"/>
    </xf>
    <xf numFmtId="165" fontId="12" fillId="27" borderId="10" xfId="0" applyNumberFormat="1" applyFont="1" applyFill="1" applyBorder="1" applyAlignment="1">
      <alignment horizontal="center" vertical="center"/>
    </xf>
    <xf numFmtId="165" fontId="12" fillId="27" borderId="22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42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43" xfId="0" applyFont="1" applyFill="1" applyBorder="1" applyAlignment="1" applyProtection="1">
      <alignment horizontal="center" vertical="center" wrapText="1"/>
      <protection hidden="1" locked="0"/>
    </xf>
    <xf numFmtId="0" fontId="10" fillId="0" borderId="51" xfId="0" applyFont="1" applyFill="1" applyBorder="1" applyAlignment="1" applyProtection="1">
      <alignment horizontal="center" vertical="center" wrapText="1"/>
      <protection hidden="1" locked="0"/>
    </xf>
    <xf numFmtId="0" fontId="10" fillId="0" borderId="52" xfId="0" applyFont="1" applyFill="1" applyBorder="1" applyAlignment="1" applyProtection="1">
      <alignment horizontal="center" vertical="center" wrapText="1"/>
      <protection hidden="1" locked="0"/>
    </xf>
    <xf numFmtId="0" fontId="10" fillId="0" borderId="44" xfId="0" applyFont="1" applyFill="1" applyBorder="1" applyAlignment="1" applyProtection="1">
      <alignment horizontal="center" vertical="center" wrapText="1"/>
      <protection hidden="1" locked="0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5" fontId="6" fillId="0" borderId="35" xfId="0" applyNumberFormat="1" applyFont="1" applyFill="1" applyBorder="1" applyAlignment="1" applyProtection="1">
      <alignment horizontal="center" vertical="center"/>
      <protection locked="0"/>
    </xf>
    <xf numFmtId="195" fontId="6" fillId="0" borderId="28" xfId="0" applyNumberFormat="1" applyFont="1" applyFill="1" applyBorder="1" applyAlignment="1" applyProtection="1">
      <alignment horizontal="center" vertical="center"/>
      <protection locked="0"/>
    </xf>
    <xf numFmtId="195" fontId="6" fillId="0" borderId="11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21" xfId="0" applyFont="1" applyFill="1" applyBorder="1" applyAlignment="1" applyProtection="1">
      <alignment horizontal="center" vertical="center"/>
      <protection hidden="1" locked="0"/>
    </xf>
    <xf numFmtId="165" fontId="12" fillId="25" borderId="35" xfId="0" applyNumberFormat="1" applyFont="1" applyFill="1" applyBorder="1" applyAlignment="1" applyProtection="1">
      <alignment horizontal="center" vertical="center"/>
      <protection hidden="1" locked="0"/>
    </xf>
    <xf numFmtId="165" fontId="12" fillId="25" borderId="110" xfId="0" applyNumberFormat="1" applyFont="1" applyFill="1" applyBorder="1" applyAlignment="1" applyProtection="1">
      <alignment horizontal="center" vertical="center"/>
      <protection hidden="1" locked="0"/>
    </xf>
    <xf numFmtId="0" fontId="15" fillId="2" borderId="10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7" fillId="25" borderId="35" xfId="0" applyFont="1" applyFill="1" applyBorder="1" applyAlignment="1" applyProtection="1">
      <alignment horizontal="center" vertical="center"/>
      <protection hidden="1" locked="0"/>
    </xf>
    <xf numFmtId="0" fontId="7" fillId="25" borderId="110" xfId="0" applyFont="1" applyFill="1" applyBorder="1" applyAlignment="1" applyProtection="1">
      <alignment horizontal="center" vertical="center"/>
      <protection hidden="1" locked="0"/>
    </xf>
    <xf numFmtId="0" fontId="6" fillId="2" borderId="0" xfId="0" applyFont="1" applyFill="1" applyBorder="1" applyAlignment="1" applyProtection="1">
      <alignment horizontal="center"/>
      <protection hidden="1"/>
    </xf>
    <xf numFmtId="1" fontId="12" fillId="25" borderId="35" xfId="0" applyNumberFormat="1" applyFont="1" applyFill="1" applyBorder="1" applyAlignment="1" applyProtection="1">
      <alignment horizontal="center" vertical="center"/>
      <protection hidden="1" locked="0"/>
    </xf>
    <xf numFmtId="1" fontId="12" fillId="25" borderId="28" xfId="0" applyNumberFormat="1" applyFont="1" applyFill="1" applyBorder="1" applyAlignment="1" applyProtection="1">
      <alignment horizontal="center" vertical="center"/>
      <protection hidden="1" locked="0"/>
    </xf>
    <xf numFmtId="1" fontId="12" fillId="25" borderId="110" xfId="0" applyNumberFormat="1" applyFont="1" applyFill="1" applyBorder="1" applyAlignment="1" applyProtection="1">
      <alignment horizontal="center" vertical="center"/>
      <protection hidden="1" locked="0"/>
    </xf>
    <xf numFmtId="0" fontId="12" fillId="25" borderId="35" xfId="0" applyFont="1" applyFill="1" applyBorder="1" applyAlignment="1" applyProtection="1" quotePrefix="1">
      <alignment horizontal="center" vertical="center"/>
      <protection hidden="1" locked="0"/>
    </xf>
    <xf numFmtId="0" fontId="12" fillId="25" borderId="110" xfId="0" applyFont="1" applyFill="1" applyBorder="1" applyAlignment="1" applyProtection="1">
      <alignment horizontal="center" vertical="center"/>
      <protection hidden="1" locked="0"/>
    </xf>
    <xf numFmtId="2" fontId="12" fillId="25" borderId="35" xfId="0" applyNumberFormat="1" applyFont="1" applyFill="1" applyBorder="1" applyAlignment="1" applyProtection="1">
      <alignment horizontal="center" vertical="center"/>
      <protection hidden="1" locked="0"/>
    </xf>
    <xf numFmtId="2" fontId="12" fillId="25" borderId="28" xfId="0" applyNumberFormat="1" applyFont="1" applyFill="1" applyBorder="1" applyAlignment="1" applyProtection="1">
      <alignment horizontal="center" vertical="center"/>
      <protection hidden="1" locked="0"/>
    </xf>
    <xf numFmtId="2" fontId="12" fillId="25" borderId="1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22" xfId="0" applyFont="1" applyFill="1" applyBorder="1" applyAlignment="1" applyProtection="1">
      <alignment horizontal="center" vertical="center"/>
      <protection hidden="1" locked="0"/>
    </xf>
    <xf numFmtId="0" fontId="12" fillId="25" borderId="35" xfId="0" applyFont="1" applyFill="1" applyBorder="1" applyAlignment="1" applyProtection="1">
      <alignment horizontal="center" vertical="center"/>
      <protection hidden="1" locked="0"/>
    </xf>
    <xf numFmtId="0" fontId="7" fillId="25" borderId="72" xfId="0" applyFont="1" applyFill="1" applyBorder="1" applyAlignment="1" applyProtection="1">
      <alignment horizontal="center" vertical="center"/>
      <protection hidden="1"/>
    </xf>
    <xf numFmtId="0" fontId="7" fillId="25" borderId="24" xfId="0" applyFont="1" applyFill="1" applyBorder="1" applyAlignment="1" applyProtection="1">
      <alignment horizontal="center" vertical="center"/>
      <protection hidden="1"/>
    </xf>
    <xf numFmtId="0" fontId="7" fillId="25" borderId="73" xfId="0" applyFont="1" applyFill="1" applyBorder="1" applyAlignment="1" applyProtection="1">
      <alignment horizontal="center" vertical="center"/>
      <protection hidden="1"/>
    </xf>
    <xf numFmtId="0" fontId="7" fillId="25" borderId="72" xfId="0" applyNumberFormat="1" applyFont="1" applyFill="1" applyBorder="1" applyAlignment="1" applyProtection="1">
      <alignment horizontal="center" vertical="center"/>
      <protection hidden="1"/>
    </xf>
    <xf numFmtId="0" fontId="7" fillId="25" borderId="24" xfId="0" applyNumberFormat="1" applyFont="1" applyFill="1" applyBorder="1" applyAlignment="1" applyProtection="1">
      <alignment horizontal="center" vertical="center"/>
      <protection hidden="1"/>
    </xf>
    <xf numFmtId="0" fontId="7" fillId="25" borderId="73" xfId="0" applyNumberFormat="1" applyFont="1" applyFill="1" applyBorder="1" applyAlignment="1" applyProtection="1">
      <alignment horizontal="center" vertical="center"/>
      <protection hidden="1"/>
    </xf>
    <xf numFmtId="0" fontId="50" fillId="0" borderId="36" xfId="0" applyFont="1" applyBorder="1" applyAlignment="1" applyProtection="1">
      <alignment horizontal="center" vertical="center"/>
      <protection hidden="1"/>
    </xf>
    <xf numFmtId="0" fontId="50" fillId="0" borderId="37" xfId="0" applyFont="1" applyBorder="1" applyAlignment="1" applyProtection="1">
      <alignment horizontal="center" vertical="center"/>
      <protection hidden="1"/>
    </xf>
    <xf numFmtId="0" fontId="50" fillId="0" borderId="38" xfId="0" applyFont="1" applyBorder="1" applyAlignment="1" applyProtection="1">
      <alignment horizontal="center" vertical="center"/>
      <protection hidden="1"/>
    </xf>
    <xf numFmtId="195" fontId="0" fillId="0" borderId="35" xfId="0" applyNumberFormat="1" applyFill="1" applyBorder="1" applyAlignment="1" applyProtection="1">
      <alignment horizontal="center"/>
      <protection hidden="1"/>
    </xf>
    <xf numFmtId="195" fontId="0" fillId="0" borderId="28" xfId="0" applyNumberFormat="1" applyFill="1" applyBorder="1" applyAlignment="1" applyProtection="1">
      <alignment horizontal="center"/>
      <protection hidden="1"/>
    </xf>
    <xf numFmtId="195" fontId="0" fillId="0" borderId="110" xfId="0" applyNumberFormat="1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77" xfId="0" applyFill="1" applyBorder="1" applyAlignment="1" applyProtection="1">
      <alignment horizontal="center"/>
      <protection hidden="1"/>
    </xf>
    <xf numFmtId="1" fontId="12" fillId="25" borderId="35" xfId="0" applyNumberFormat="1" applyFont="1" applyFill="1" applyBorder="1" applyAlignment="1" applyProtection="1" quotePrefix="1">
      <alignment horizontal="center" vertical="center"/>
      <protection hidden="1" locked="0"/>
    </xf>
    <xf numFmtId="0" fontId="12" fillId="0" borderId="35" xfId="0" applyFont="1" applyFill="1" applyBorder="1" applyAlignment="1" applyProtection="1">
      <alignment horizontal="center" vertical="center"/>
      <protection hidden="1" locked="0"/>
    </xf>
    <xf numFmtId="0" fontId="12" fillId="0" borderId="28" xfId="0" applyFont="1" applyFill="1" applyBorder="1" applyAlignment="1" applyProtection="1">
      <alignment horizontal="center" vertical="center"/>
      <protection hidden="1" locked="0"/>
    </xf>
    <xf numFmtId="0" fontId="12" fillId="0" borderId="110" xfId="0" applyFont="1" applyFill="1" applyBorder="1" applyAlignment="1" applyProtection="1">
      <alignment horizontal="center" vertical="center"/>
      <protection hidden="1" locked="0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dxfs count="4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31"/>
      </font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/>
        <color indexed="10"/>
      </font>
    </dxf>
    <dxf>
      <font>
        <strike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/>
      </font>
      <fill>
        <patternFill>
          <bgColor rgb="FFFFFF00"/>
        </patternFill>
      </fill>
      <border/>
    </dxf>
    <dxf>
      <font>
        <b/>
        <i val="0"/>
        <color auto="1"/>
      </font>
      <border/>
    </dxf>
    <dxf>
      <font>
        <strike/>
      </font>
      <border/>
    </dxf>
    <dxf>
      <font>
        <color rgb="FFFF0000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0</xdr:row>
      <xdr:rowOff>19050</xdr:rowOff>
    </xdr:from>
    <xdr:to>
      <xdr:col>43</xdr:col>
      <xdr:colOff>133350</xdr:colOff>
      <xdr:row>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26</xdr:row>
      <xdr:rowOff>47625</xdr:rowOff>
    </xdr:from>
    <xdr:to>
      <xdr:col>43</xdr:col>
      <xdr:colOff>123825</xdr:colOff>
      <xdr:row>30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609850" y="4048125"/>
          <a:ext cx="36576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 and h being parallel and perpendicular to the main luff, the main area is a trapezium and a right-angle triangle.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 and h4 are perpendicular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the middle point between c and c4.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h3, h5, h6, h7 and h8 are respectively the cambers of the cords c3, c5, c6, a and b.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Measured area of the boom does not apply if the mainsail is loose footed and if height of the boom is &lt; 1,5 of width.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45</xdr:col>
      <xdr:colOff>95250</xdr:colOff>
      <xdr:row>8</xdr:row>
      <xdr:rowOff>47625</xdr:rowOff>
    </xdr:from>
    <xdr:to>
      <xdr:col>50</xdr:col>
      <xdr:colOff>400050</xdr:colOff>
      <xdr:row>16</xdr:row>
      <xdr:rowOff>123825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581775" y="790575"/>
          <a:ext cx="33623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Correzione del calcolo dell'area del boma 09/06/13 di Massimo Coccoloni: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Se il boma è tondo l'area è 0 mq.
Altrimenti
Se la larghezza del boma * 1,5 è maggiore dell'altezza l'area è 0 mq.
Altrimenti
L'area è lunghezza * altezza.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ing.org/classesandequipment/20055.php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18-international.org/index.php?option=com_phocadownload&amp;view=file&amp;id=52:may_2013_clothlist&amp;Itemid=50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Y102"/>
  <sheetViews>
    <sheetView tabSelected="1" view="pageLayout" zoomScaleNormal="85" workbookViewId="0" topLeftCell="A1">
      <selection activeCell="J12" sqref="J12:P12"/>
    </sheetView>
  </sheetViews>
  <sheetFormatPr defaultColWidth="11.421875" defaultRowHeight="15"/>
  <cols>
    <col min="1" max="5" width="1.8515625" style="2" customWidth="1"/>
    <col min="6" max="9" width="2.140625" style="2" customWidth="1"/>
    <col min="10" max="16" width="2.7109375" style="2" customWidth="1"/>
    <col min="17" max="24" width="2.140625" style="2" customWidth="1"/>
    <col min="25" max="31" width="2.7109375" style="2" customWidth="1"/>
    <col min="32" max="37" width="2.140625" style="2" customWidth="1"/>
    <col min="38" max="43" width="1.8515625" style="2" customWidth="1"/>
    <col min="44" max="44" width="2.140625" style="2" customWidth="1"/>
    <col min="45" max="45" width="1.7109375" style="2" customWidth="1"/>
    <col min="46" max="16384" width="11.421875" style="2" customWidth="1"/>
  </cols>
  <sheetData>
    <row r="1" spans="1:48" ht="15" customHeight="1">
      <c r="A1" s="26"/>
      <c r="B1" s="27"/>
      <c r="C1" s="27"/>
      <c r="D1" s="27"/>
      <c r="E1" s="27"/>
      <c r="F1" s="27"/>
      <c r="G1" s="27"/>
      <c r="H1" s="27"/>
      <c r="I1" s="472" t="s">
        <v>228</v>
      </c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4"/>
      <c r="AL1" s="24"/>
      <c r="AM1" s="24"/>
      <c r="AN1" s="12"/>
      <c r="AO1" s="23"/>
      <c r="AP1" s="23"/>
      <c r="AQ1" s="23"/>
      <c r="AR1" s="23"/>
      <c r="AU1" s="427">
        <f ca="1">TODAY()</f>
        <v>42508</v>
      </c>
      <c r="AV1" s="2" t="s">
        <v>363</v>
      </c>
    </row>
    <row r="2" spans="1:46" ht="15" customHeight="1">
      <c r="A2" s="26"/>
      <c r="B2" s="26"/>
      <c r="C2" s="26"/>
      <c r="D2" s="26"/>
      <c r="E2" s="26"/>
      <c r="F2" s="26"/>
      <c r="G2" s="26"/>
      <c r="H2" s="26"/>
      <c r="I2" s="475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7"/>
      <c r="AL2" s="24"/>
      <c r="AM2" s="24"/>
      <c r="AN2" s="1"/>
      <c r="AO2" s="1"/>
      <c r="AP2" s="1"/>
      <c r="AQ2" s="1"/>
      <c r="AR2" s="1"/>
      <c r="AT2" s="362" t="s">
        <v>241</v>
      </c>
    </row>
    <row r="3" spans="1:47" ht="15" customHeight="1">
      <c r="A3" s="26"/>
      <c r="B3" s="26"/>
      <c r="C3" s="26"/>
      <c r="D3" s="26"/>
      <c r="E3" s="26"/>
      <c r="F3" s="26"/>
      <c r="G3" s="26"/>
      <c r="H3" s="26"/>
      <c r="I3" s="475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7"/>
      <c r="AL3" s="24"/>
      <c r="AM3" s="24"/>
      <c r="AN3" s="1"/>
      <c r="AO3" s="1"/>
      <c r="AP3" s="1"/>
      <c r="AQ3" s="1"/>
      <c r="AR3" s="1"/>
      <c r="AU3" s="2" t="s">
        <v>368</v>
      </c>
    </row>
    <row r="4" spans="1:48" ht="15" customHeight="1">
      <c r="A4" s="26"/>
      <c r="B4" s="26"/>
      <c r="C4" s="26"/>
      <c r="D4" s="26"/>
      <c r="E4" s="26"/>
      <c r="F4" s="26"/>
      <c r="G4" s="26"/>
      <c r="H4" s="26"/>
      <c r="I4" s="475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7"/>
      <c r="AL4" s="24"/>
      <c r="AM4" s="24"/>
      <c r="AN4" s="1"/>
      <c r="AO4" s="1"/>
      <c r="AP4" s="1"/>
      <c r="AQ4" s="1"/>
      <c r="AR4" s="1"/>
      <c r="AU4" s="382">
        <v>41916</v>
      </c>
      <c r="AV4" s="9" t="s">
        <v>367</v>
      </c>
    </row>
    <row r="5" spans="1:44" ht="15" customHeight="1">
      <c r="A5" s="26"/>
      <c r="B5" s="26"/>
      <c r="C5" s="26"/>
      <c r="D5" s="26"/>
      <c r="E5" s="26"/>
      <c r="F5" s="26"/>
      <c r="G5" s="26"/>
      <c r="H5" s="26"/>
      <c r="I5" s="475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7"/>
      <c r="AL5" s="24"/>
      <c r="AM5" s="24"/>
      <c r="AN5" s="1"/>
      <c r="AO5" s="1"/>
      <c r="AP5" s="1"/>
      <c r="AQ5" s="1"/>
      <c r="AR5" s="1"/>
    </row>
    <row r="6" spans="1:46" ht="15.75" customHeight="1">
      <c r="A6" s="26"/>
      <c r="B6" s="26"/>
      <c r="C6" s="26"/>
      <c r="D6" s="26"/>
      <c r="E6" s="26"/>
      <c r="F6" s="26"/>
      <c r="G6" s="26"/>
      <c r="H6" s="26"/>
      <c r="I6" s="478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80"/>
      <c r="AL6" s="24"/>
      <c r="AM6" s="24"/>
      <c r="AN6" s="462"/>
      <c r="AO6" s="462"/>
      <c r="AP6" s="462"/>
      <c r="AQ6" s="462"/>
      <c r="AR6" s="1"/>
      <c r="AT6" s="433" t="s">
        <v>371</v>
      </c>
    </row>
    <row r="7" spans="40:43" ht="2.25" customHeight="1">
      <c r="AN7" s="11"/>
      <c r="AO7" s="11"/>
      <c r="AP7" s="11"/>
      <c r="AQ7" s="11"/>
    </row>
    <row r="8" spans="1:46" s="5" customFormat="1" ht="15.75" customHeight="1">
      <c r="A8" s="469" t="s">
        <v>1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1"/>
      <c r="AT8" s="433" t="s">
        <v>373</v>
      </c>
    </row>
    <row r="9" spans="1:46" s="5" customFormat="1" ht="2.2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  <c r="AT9" s="2"/>
    </row>
    <row r="10" spans="1:44" s="5" customFormat="1" ht="15.75" customHeight="1">
      <c r="A10" s="31"/>
      <c r="B10" s="32" t="s">
        <v>13</v>
      </c>
      <c r="C10" s="33"/>
      <c r="D10" s="33"/>
      <c r="E10" s="33"/>
      <c r="F10" s="33"/>
      <c r="G10" s="33"/>
      <c r="H10" s="33"/>
      <c r="I10" s="34" t="s">
        <v>194</v>
      </c>
      <c r="J10" s="466" t="s">
        <v>236</v>
      </c>
      <c r="K10" s="467"/>
      <c r="L10" s="467"/>
      <c r="M10" s="467"/>
      <c r="N10" s="467"/>
      <c r="O10" s="468"/>
      <c r="P10" s="33"/>
      <c r="Q10" s="33"/>
      <c r="R10" s="33"/>
      <c r="S10" s="33"/>
      <c r="T10" s="33"/>
      <c r="U10" s="33"/>
      <c r="V10" s="33"/>
      <c r="W10" s="33"/>
      <c r="X10" s="33"/>
      <c r="Y10" s="34" t="s">
        <v>224</v>
      </c>
      <c r="Z10" s="466" t="s">
        <v>391</v>
      </c>
      <c r="AA10" s="467"/>
      <c r="AB10" s="467"/>
      <c r="AC10" s="467"/>
      <c r="AD10" s="467"/>
      <c r="AE10" s="467"/>
      <c r="AF10" s="468"/>
      <c r="AG10" s="157"/>
      <c r="AH10" s="157"/>
      <c r="AI10" s="157"/>
      <c r="AJ10" s="157"/>
      <c r="AK10" s="158" t="s">
        <v>0</v>
      </c>
      <c r="AL10" s="463" t="s">
        <v>236</v>
      </c>
      <c r="AM10" s="464"/>
      <c r="AN10" s="464"/>
      <c r="AO10" s="464"/>
      <c r="AP10" s="464"/>
      <c r="AQ10" s="465"/>
      <c r="AR10" s="42"/>
    </row>
    <row r="11" spans="1:44" s="5" customFormat="1" ht="2.25" customHeight="1">
      <c r="A11" s="31"/>
      <c r="B11" s="33"/>
      <c r="C11" s="33"/>
      <c r="D11" s="33"/>
      <c r="E11" s="33"/>
      <c r="F11" s="33"/>
      <c r="G11" s="33"/>
      <c r="H11" s="33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43"/>
    </row>
    <row r="12" spans="1:44" s="5" customFormat="1" ht="15.75" customHeight="1">
      <c r="A12" s="31"/>
      <c r="B12" s="33"/>
      <c r="C12" s="33"/>
      <c r="D12" s="33"/>
      <c r="E12" s="33"/>
      <c r="F12" s="33"/>
      <c r="G12" s="33"/>
      <c r="H12" s="33"/>
      <c r="I12" s="34" t="s">
        <v>2</v>
      </c>
      <c r="J12" s="451" t="s">
        <v>236</v>
      </c>
      <c r="K12" s="452"/>
      <c r="L12" s="452"/>
      <c r="M12" s="452"/>
      <c r="N12" s="452"/>
      <c r="O12" s="452"/>
      <c r="P12" s="453"/>
      <c r="Q12" s="33"/>
      <c r="R12" s="33"/>
      <c r="S12" s="33"/>
      <c r="T12" s="33"/>
      <c r="U12" s="33"/>
      <c r="V12" s="33"/>
      <c r="W12" s="33"/>
      <c r="X12" s="34" t="s">
        <v>3</v>
      </c>
      <c r="Y12" s="451" t="s">
        <v>236</v>
      </c>
      <c r="Z12" s="452"/>
      <c r="AA12" s="452"/>
      <c r="AB12" s="452"/>
      <c r="AC12" s="452"/>
      <c r="AD12" s="452"/>
      <c r="AE12" s="453"/>
      <c r="AF12" s="33"/>
      <c r="AG12" s="33"/>
      <c r="AH12" s="33"/>
      <c r="AI12" s="33"/>
      <c r="AJ12" s="33"/>
      <c r="AK12" s="34" t="s">
        <v>223</v>
      </c>
      <c r="AL12" s="451" t="s">
        <v>236</v>
      </c>
      <c r="AM12" s="452"/>
      <c r="AN12" s="452"/>
      <c r="AO12" s="452"/>
      <c r="AP12" s="452"/>
      <c r="AQ12" s="453"/>
      <c r="AR12" s="43"/>
    </row>
    <row r="13" spans="1:44" s="5" customFormat="1" ht="2.25" customHeight="1">
      <c r="A13" s="36"/>
      <c r="B13" s="37"/>
      <c r="C13" s="37"/>
      <c r="D13" s="37"/>
      <c r="E13" s="37"/>
      <c r="F13" s="37"/>
      <c r="G13" s="37"/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44"/>
    </row>
    <row r="14" spans="1:44" s="5" customFormat="1" ht="2.25" customHeight="1">
      <c r="A14" s="4"/>
      <c r="B14" s="4"/>
      <c r="C14" s="4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5" customFormat="1" ht="2.25" customHeight="1">
      <c r="A15" s="39"/>
      <c r="B15" s="40"/>
      <c r="C15" s="40"/>
      <c r="D15" s="40"/>
      <c r="E15" s="40"/>
      <c r="F15" s="40"/>
      <c r="G15" s="40"/>
      <c r="H15" s="40"/>
      <c r="I15" s="4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5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</row>
    <row r="16" spans="1:44" s="5" customFormat="1" ht="13.5" customHeight="1">
      <c r="A16" s="31"/>
      <c r="B16" s="33"/>
      <c r="C16" s="33"/>
      <c r="D16" s="33"/>
      <c r="E16" s="33"/>
      <c r="F16" s="33"/>
      <c r="G16" s="33"/>
      <c r="H16" s="33"/>
      <c r="I16" s="34" t="s">
        <v>4</v>
      </c>
      <c r="J16" s="454" t="s">
        <v>236</v>
      </c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6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 t="s">
        <v>5</v>
      </c>
      <c r="AL16" s="459" t="s">
        <v>236</v>
      </c>
      <c r="AM16" s="460"/>
      <c r="AN16" s="460"/>
      <c r="AO16" s="460"/>
      <c r="AP16" s="460"/>
      <c r="AQ16" s="461"/>
      <c r="AR16" s="43"/>
    </row>
    <row r="17" spans="1:44" s="5" customFormat="1" ht="2.25" customHeight="1">
      <c r="A17" s="31"/>
      <c r="B17" s="33"/>
      <c r="C17" s="33"/>
      <c r="D17" s="33"/>
      <c r="E17" s="33"/>
      <c r="F17" s="33"/>
      <c r="G17" s="33"/>
      <c r="H17" s="33"/>
      <c r="I17" s="35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</row>
    <row r="18" spans="1:44" s="5" customFormat="1" ht="13.5" customHeight="1">
      <c r="A18" s="31"/>
      <c r="B18" s="33"/>
      <c r="C18" s="33"/>
      <c r="D18" s="33"/>
      <c r="E18" s="33"/>
      <c r="F18" s="33"/>
      <c r="G18" s="33"/>
      <c r="H18" s="33"/>
      <c r="I18" s="34" t="s">
        <v>6</v>
      </c>
      <c r="J18" s="454" t="s">
        <v>236</v>
      </c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6"/>
      <c r="AR18" s="43"/>
    </row>
    <row r="19" spans="1:44" s="5" customFormat="1" ht="2.25" customHeight="1">
      <c r="A19" s="31"/>
      <c r="B19" s="33"/>
      <c r="C19" s="33"/>
      <c r="D19" s="33"/>
      <c r="E19" s="33"/>
      <c r="F19" s="33"/>
      <c r="G19" s="33"/>
      <c r="H19" s="33"/>
      <c r="I19" s="35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</row>
    <row r="20" spans="1:44" s="5" customFormat="1" ht="13.5" customHeight="1">
      <c r="A20" s="31"/>
      <c r="B20" s="33"/>
      <c r="C20" s="33"/>
      <c r="D20" s="33"/>
      <c r="E20" s="33"/>
      <c r="F20" s="33"/>
      <c r="G20" s="33"/>
      <c r="H20" s="33"/>
      <c r="I20" s="34" t="s">
        <v>195</v>
      </c>
      <c r="J20" s="454" t="s">
        <v>236</v>
      </c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6"/>
      <c r="AR20" s="43"/>
    </row>
    <row r="21" spans="1:44" s="5" customFormat="1" ht="2.25" customHeight="1">
      <c r="A21" s="31"/>
      <c r="B21" s="33"/>
      <c r="C21" s="33"/>
      <c r="D21" s="33"/>
      <c r="E21" s="33"/>
      <c r="F21" s="33"/>
      <c r="G21" s="33"/>
      <c r="H21" s="33"/>
      <c r="I21" s="35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</row>
    <row r="22" spans="1:44" s="5" customFormat="1" ht="13.5" customHeight="1">
      <c r="A22" s="31"/>
      <c r="B22" s="33"/>
      <c r="C22" s="33"/>
      <c r="D22" s="33"/>
      <c r="E22" s="33"/>
      <c r="F22" s="33"/>
      <c r="G22" s="33"/>
      <c r="H22" s="33"/>
      <c r="I22" s="34" t="s">
        <v>195</v>
      </c>
      <c r="J22" s="454" t="s">
        <v>236</v>
      </c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8"/>
      <c r="AR22" s="43"/>
    </row>
    <row r="23" spans="1:44" s="5" customFormat="1" ht="2.25" customHeight="1">
      <c r="A23" s="31"/>
      <c r="B23" s="33"/>
      <c r="C23" s="33"/>
      <c r="D23" s="33"/>
      <c r="E23" s="33"/>
      <c r="F23" s="33"/>
      <c r="G23" s="33"/>
      <c r="H23" s="33"/>
      <c r="I23" s="35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</row>
    <row r="24" spans="1:44" s="5" customFormat="1" ht="13.5" customHeight="1">
      <c r="A24" s="31"/>
      <c r="B24" s="33"/>
      <c r="C24" s="33"/>
      <c r="D24" s="33"/>
      <c r="E24" s="33"/>
      <c r="F24" s="33"/>
      <c r="G24" s="33"/>
      <c r="H24" s="33"/>
      <c r="I24" s="34" t="s">
        <v>7</v>
      </c>
      <c r="J24" s="454" t="s">
        <v>236</v>
      </c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6"/>
      <c r="X24" s="33"/>
      <c r="Y24" s="33"/>
      <c r="Z24" s="33"/>
      <c r="AA24" s="33"/>
      <c r="AB24" s="33"/>
      <c r="AC24" s="34" t="s">
        <v>8</v>
      </c>
      <c r="AD24" s="454" t="s">
        <v>236</v>
      </c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6"/>
      <c r="AR24" s="42"/>
    </row>
    <row r="25" spans="1:44" s="5" customFormat="1" ht="2.25" customHeight="1">
      <c r="A25" s="36"/>
      <c r="B25" s="37"/>
      <c r="C25" s="37"/>
      <c r="D25" s="37"/>
      <c r="E25" s="37"/>
      <c r="F25" s="37"/>
      <c r="G25" s="37"/>
      <c r="H25" s="37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44"/>
    </row>
    <row r="26" spans="1:44" s="5" customFormat="1" ht="2.25" customHeight="1">
      <c r="A26" s="74"/>
      <c r="B26" s="74"/>
      <c r="C26" s="74"/>
      <c r="D26" s="74"/>
      <c r="E26" s="74"/>
      <c r="F26" s="74"/>
      <c r="G26" s="74"/>
      <c r="H26" s="74"/>
      <c r="I26" s="75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</row>
    <row r="27" spans="1:44" s="5" customFormat="1" ht="2.25" customHeight="1">
      <c r="A27" s="39"/>
      <c r="B27" s="40"/>
      <c r="C27" s="40"/>
      <c r="D27" s="40"/>
      <c r="E27" s="40"/>
      <c r="F27" s="40"/>
      <c r="G27" s="40"/>
      <c r="H27" s="40"/>
      <c r="I27" s="4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5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</row>
    <row r="28" spans="1:44" s="5" customFormat="1" ht="13.5" customHeight="1">
      <c r="A28" s="31"/>
      <c r="B28" s="32" t="s">
        <v>9</v>
      </c>
      <c r="C28" s="33"/>
      <c r="D28" s="33"/>
      <c r="E28" s="33"/>
      <c r="F28" s="33"/>
      <c r="G28" s="33"/>
      <c r="H28" s="33"/>
      <c r="I28" s="34" t="s">
        <v>10</v>
      </c>
      <c r="J28" s="485" t="s">
        <v>392</v>
      </c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7"/>
      <c r="X28" s="33"/>
      <c r="Y28" s="33"/>
      <c r="Z28" s="33"/>
      <c r="AA28" s="33"/>
      <c r="AB28" s="33"/>
      <c r="AC28" s="34" t="s">
        <v>225</v>
      </c>
      <c r="AD28" s="454" t="s">
        <v>393</v>
      </c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6"/>
      <c r="AR28" s="43"/>
    </row>
    <row r="29" spans="1:44" s="5" customFormat="1" ht="2.25" customHeight="1">
      <c r="A29" s="31"/>
      <c r="B29" s="33"/>
      <c r="C29" s="33"/>
      <c r="D29" s="33"/>
      <c r="E29" s="33"/>
      <c r="F29" s="33"/>
      <c r="G29" s="33"/>
      <c r="H29" s="33"/>
      <c r="I29" s="3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</row>
    <row r="30" spans="1:44" s="5" customFormat="1" ht="13.5" customHeight="1">
      <c r="A30" s="31"/>
      <c r="B30" s="33"/>
      <c r="C30" s="33"/>
      <c r="D30" s="33"/>
      <c r="E30" s="33"/>
      <c r="F30" s="33"/>
      <c r="G30" s="33"/>
      <c r="H30" s="33"/>
      <c r="I30" s="34" t="s">
        <v>195</v>
      </c>
      <c r="J30" s="454" t="s">
        <v>236</v>
      </c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6"/>
      <c r="AR30" s="43"/>
    </row>
    <row r="31" spans="1:44" s="5" customFormat="1" ht="2.25" customHeight="1">
      <c r="A31" s="31"/>
      <c r="B31" s="33"/>
      <c r="C31" s="33"/>
      <c r="D31" s="33"/>
      <c r="E31" s="33"/>
      <c r="F31" s="33"/>
      <c r="G31" s="33"/>
      <c r="H31" s="33"/>
      <c r="I31" s="35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</row>
    <row r="32" spans="1:44" s="5" customFormat="1" ht="13.5" customHeight="1">
      <c r="A32" s="31"/>
      <c r="B32" s="33"/>
      <c r="C32" s="33"/>
      <c r="D32" s="33"/>
      <c r="E32" s="33"/>
      <c r="F32" s="33"/>
      <c r="G32" s="33"/>
      <c r="H32" s="33"/>
      <c r="I32" s="34" t="s">
        <v>195</v>
      </c>
      <c r="J32" s="454" t="s">
        <v>236</v>
      </c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8"/>
      <c r="AR32" s="43"/>
    </row>
    <row r="33" spans="1:44" s="5" customFormat="1" ht="2.25" customHeight="1">
      <c r="A33" s="31"/>
      <c r="B33" s="33"/>
      <c r="C33" s="33"/>
      <c r="D33" s="33"/>
      <c r="E33" s="33"/>
      <c r="F33" s="33"/>
      <c r="G33" s="33"/>
      <c r="H33" s="33"/>
      <c r="I33" s="35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43"/>
    </row>
    <row r="34" spans="1:44" s="5" customFormat="1" ht="13.5" customHeight="1">
      <c r="A34" s="31"/>
      <c r="B34" s="33"/>
      <c r="C34" s="33"/>
      <c r="D34" s="33"/>
      <c r="E34" s="33"/>
      <c r="F34" s="33"/>
      <c r="G34" s="33"/>
      <c r="H34" s="33"/>
      <c r="I34" s="34" t="s">
        <v>7</v>
      </c>
      <c r="J34" s="454" t="s">
        <v>236</v>
      </c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6"/>
      <c r="X34" s="33"/>
      <c r="Y34" s="33"/>
      <c r="Z34" s="33"/>
      <c r="AA34" s="33"/>
      <c r="AB34" s="33"/>
      <c r="AC34" s="34" t="s">
        <v>8</v>
      </c>
      <c r="AD34" s="454" t="s">
        <v>236</v>
      </c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6"/>
      <c r="AR34" s="43"/>
    </row>
    <row r="35" spans="1:44" s="5" customFormat="1" ht="2.25" customHeight="1">
      <c r="A35" s="31"/>
      <c r="B35" s="33"/>
      <c r="C35" s="33"/>
      <c r="D35" s="33"/>
      <c r="E35" s="33"/>
      <c r="F35" s="33"/>
      <c r="G35" s="33"/>
      <c r="H35" s="33"/>
      <c r="I35" s="35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5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</row>
    <row r="36" spans="1:44" s="5" customFormat="1" ht="13.5" customHeight="1">
      <c r="A36" s="31"/>
      <c r="B36" s="33"/>
      <c r="C36" s="33"/>
      <c r="D36" s="33"/>
      <c r="E36" s="33"/>
      <c r="F36" s="33"/>
      <c r="G36" s="33"/>
      <c r="H36" s="33"/>
      <c r="I36" s="34" t="s">
        <v>12</v>
      </c>
      <c r="J36" s="454" t="s">
        <v>236</v>
      </c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6"/>
      <c r="X36" s="33"/>
      <c r="Y36" s="33"/>
      <c r="Z36" s="33"/>
      <c r="AA36" s="33"/>
      <c r="AB36" s="33"/>
      <c r="AC36" s="34" t="s">
        <v>11</v>
      </c>
      <c r="AD36" s="481" t="s">
        <v>390</v>
      </c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2"/>
    </row>
    <row r="37" spans="1:44" s="5" customFormat="1" ht="2.25" customHeight="1">
      <c r="A37" s="46"/>
      <c r="B37" s="47"/>
      <c r="C37" s="47"/>
      <c r="D37" s="47"/>
      <c r="E37" s="47"/>
      <c r="F37" s="47"/>
      <c r="G37" s="47"/>
      <c r="H37" s="47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9"/>
    </row>
    <row r="38" spans="1:44" s="5" customFormat="1" ht="2.25" customHeight="1">
      <c r="A38" s="31"/>
      <c r="B38" s="33"/>
      <c r="C38" s="33"/>
      <c r="D38" s="33"/>
      <c r="E38" s="33"/>
      <c r="F38" s="33"/>
      <c r="G38" s="33"/>
      <c r="H38" s="33"/>
      <c r="I38" s="3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5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43"/>
    </row>
    <row r="39" spans="1:44" s="5" customFormat="1" ht="13.5" customHeight="1">
      <c r="A39" s="31"/>
      <c r="B39" s="32" t="s">
        <v>227</v>
      </c>
      <c r="C39" s="33"/>
      <c r="D39" s="33"/>
      <c r="E39" s="33"/>
      <c r="F39" s="33"/>
      <c r="G39" s="33"/>
      <c r="H39" s="33"/>
      <c r="I39" s="34" t="s">
        <v>10</v>
      </c>
      <c r="J39" s="454" t="s">
        <v>236</v>
      </c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6"/>
      <c r="X39" s="33"/>
      <c r="Y39" s="33"/>
      <c r="Z39" s="33"/>
      <c r="AA39" s="33"/>
      <c r="AB39" s="33"/>
      <c r="AC39" s="34" t="s">
        <v>225</v>
      </c>
      <c r="AD39" s="454" t="s">
        <v>236</v>
      </c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6"/>
      <c r="AR39" s="43"/>
    </row>
    <row r="40" spans="1:44" s="5" customFormat="1" ht="2.25" customHeight="1">
      <c r="A40" s="31"/>
      <c r="B40" s="33"/>
      <c r="C40" s="33"/>
      <c r="D40" s="33"/>
      <c r="E40" s="33"/>
      <c r="F40" s="33"/>
      <c r="G40" s="33"/>
      <c r="H40" s="33"/>
      <c r="I40" s="35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43"/>
    </row>
    <row r="41" spans="1:44" s="5" customFormat="1" ht="13.5" customHeight="1">
      <c r="A41" s="31"/>
      <c r="B41" s="33"/>
      <c r="C41" s="33"/>
      <c r="D41" s="33"/>
      <c r="E41" s="33"/>
      <c r="F41" s="33"/>
      <c r="G41" s="33"/>
      <c r="H41" s="33"/>
      <c r="I41" s="34" t="s">
        <v>195</v>
      </c>
      <c r="J41" s="454" t="s">
        <v>236</v>
      </c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8"/>
      <c r="AR41" s="43"/>
    </row>
    <row r="42" spans="1:44" s="5" customFormat="1" ht="2.25" customHeight="1">
      <c r="A42" s="31"/>
      <c r="B42" s="33"/>
      <c r="C42" s="33"/>
      <c r="D42" s="33"/>
      <c r="E42" s="33"/>
      <c r="F42" s="33"/>
      <c r="G42" s="33"/>
      <c r="H42" s="33"/>
      <c r="I42" s="3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43"/>
    </row>
    <row r="43" spans="1:44" s="5" customFormat="1" ht="13.5" customHeight="1">
      <c r="A43" s="31"/>
      <c r="B43" s="33"/>
      <c r="C43" s="33"/>
      <c r="D43" s="33"/>
      <c r="E43" s="33"/>
      <c r="F43" s="33"/>
      <c r="G43" s="33"/>
      <c r="H43" s="33"/>
      <c r="I43" s="34" t="s">
        <v>195</v>
      </c>
      <c r="J43" s="454" t="s">
        <v>236</v>
      </c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8"/>
      <c r="AR43" s="43"/>
    </row>
    <row r="44" spans="1:44" s="5" customFormat="1" ht="2.25" customHeight="1">
      <c r="A44" s="31"/>
      <c r="B44" s="33"/>
      <c r="C44" s="33"/>
      <c r="D44" s="33"/>
      <c r="E44" s="33"/>
      <c r="F44" s="33"/>
      <c r="G44" s="33"/>
      <c r="H44" s="33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43"/>
    </row>
    <row r="45" spans="1:44" s="5" customFormat="1" ht="13.5" customHeight="1">
      <c r="A45" s="31"/>
      <c r="B45" s="33"/>
      <c r="C45" s="33"/>
      <c r="D45" s="33"/>
      <c r="E45" s="33"/>
      <c r="F45" s="33"/>
      <c r="G45" s="33"/>
      <c r="H45" s="33"/>
      <c r="I45" s="34" t="s">
        <v>7</v>
      </c>
      <c r="J45" s="454" t="s">
        <v>236</v>
      </c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6"/>
      <c r="X45" s="33"/>
      <c r="Y45" s="33"/>
      <c r="Z45" s="33"/>
      <c r="AA45" s="33"/>
      <c r="AB45" s="33"/>
      <c r="AC45" s="34" t="s">
        <v>8</v>
      </c>
      <c r="AD45" s="454" t="s">
        <v>236</v>
      </c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6"/>
      <c r="AR45" s="43"/>
    </row>
    <row r="46" spans="1:44" s="5" customFormat="1" ht="2.25" customHeight="1">
      <c r="A46" s="31"/>
      <c r="B46" s="33"/>
      <c r="C46" s="33"/>
      <c r="D46" s="33"/>
      <c r="E46" s="33"/>
      <c r="F46" s="33"/>
      <c r="G46" s="33"/>
      <c r="H46" s="33"/>
      <c r="I46" s="3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43"/>
    </row>
    <row r="47" spans="1:44" s="5" customFormat="1" ht="13.5" customHeight="1">
      <c r="A47" s="31"/>
      <c r="B47" s="33"/>
      <c r="C47" s="33"/>
      <c r="D47" s="33"/>
      <c r="E47" s="33"/>
      <c r="F47" s="33"/>
      <c r="G47" s="33"/>
      <c r="H47" s="33"/>
      <c r="I47" s="34" t="s">
        <v>12</v>
      </c>
      <c r="J47" s="454" t="s">
        <v>236</v>
      </c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6"/>
      <c r="X47" s="33"/>
      <c r="Y47" s="33"/>
      <c r="Z47" s="33"/>
      <c r="AA47" s="33"/>
      <c r="AB47" s="33"/>
      <c r="AC47" s="34" t="s">
        <v>11</v>
      </c>
      <c r="AD47" s="454" t="s">
        <v>236</v>
      </c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6"/>
      <c r="AR47" s="50"/>
    </row>
    <row r="48" spans="1:44" ht="2.2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3"/>
    </row>
    <row r="49" spans="1:44" ht="2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</row>
    <row r="50" spans="1:44" ht="15.75" customHeight="1">
      <c r="A50" s="491" t="s">
        <v>14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3"/>
    </row>
    <row r="51" spans="1:44" ht="2.25" customHeight="1" thickBo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0"/>
    </row>
    <row r="52" spans="1:49" ht="13.5" customHeight="1">
      <c r="A52" s="54"/>
      <c r="B52" s="55" t="s">
        <v>15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6" t="s">
        <v>16</v>
      </c>
      <c r="AD52" s="482"/>
      <c r="AE52" s="483"/>
      <c r="AF52" s="483"/>
      <c r="AG52" s="483"/>
      <c r="AH52" s="484"/>
      <c r="AI52" s="55"/>
      <c r="AJ52" s="55"/>
      <c r="AK52" s="55"/>
      <c r="AL52" s="55"/>
      <c r="AM52" s="55"/>
      <c r="AN52" s="55"/>
      <c r="AO52" s="55"/>
      <c r="AP52" s="55"/>
      <c r="AQ52" s="55"/>
      <c r="AR52" s="50"/>
      <c r="AT52" s="432" t="s">
        <v>369</v>
      </c>
      <c r="AU52" s="422">
        <v>130</v>
      </c>
      <c r="AV52" s="426">
        <f>IF(AD52=0,0,IF(AU52-AD52&gt;0,AU52-AD52,0))</f>
        <v>0</v>
      </c>
      <c r="AW52" s="390">
        <f>IF(AD52&lt;&gt;"",1,0)</f>
        <v>0</v>
      </c>
    </row>
    <row r="53" spans="1:49" ht="2.25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7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0"/>
      <c r="AV53" s="391"/>
      <c r="AW53" s="392"/>
    </row>
    <row r="54" spans="1:49" ht="13.5" customHeight="1">
      <c r="A54" s="54"/>
      <c r="B54" s="55" t="s">
        <v>17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18</v>
      </c>
      <c r="AD54" s="482"/>
      <c r="AE54" s="483"/>
      <c r="AF54" s="483"/>
      <c r="AG54" s="483"/>
      <c r="AH54" s="484"/>
      <c r="AI54" s="55"/>
      <c r="AJ54" s="55"/>
      <c r="AK54" s="55"/>
      <c r="AL54" s="55"/>
      <c r="AM54" s="55"/>
      <c r="AN54" s="55"/>
      <c r="AO54" s="55"/>
      <c r="AP54" s="55"/>
      <c r="AQ54" s="55"/>
      <c r="AR54" s="50"/>
      <c r="AT54" s="432" t="s">
        <v>369</v>
      </c>
      <c r="AU54" s="422">
        <v>180</v>
      </c>
      <c r="AV54" s="425">
        <f>IF(AD54=0,0,IF(AU54-AD54&gt;0,AU54-AD54,0))</f>
        <v>0</v>
      </c>
      <c r="AW54" s="393">
        <f>IF(AD54&lt;&gt;"",1,0)</f>
        <v>0</v>
      </c>
    </row>
    <row r="55" spans="1:49" ht="2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0"/>
      <c r="AV55" s="423"/>
      <c r="AW55" s="424"/>
    </row>
    <row r="56" spans="1:49" ht="13.5" customHeight="1">
      <c r="A56" s="54"/>
      <c r="B56" s="55" t="s">
        <v>19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494">
        <f>MAX(AV52,AV54)</f>
        <v>0</v>
      </c>
      <c r="AE56" s="495"/>
      <c r="AF56" s="495"/>
      <c r="AG56" s="495"/>
      <c r="AH56" s="496"/>
      <c r="AI56" s="58" t="s">
        <v>203</v>
      </c>
      <c r="AJ56" s="55"/>
      <c r="AK56" s="55"/>
      <c r="AL56" s="55"/>
      <c r="AM56" s="55"/>
      <c r="AN56" s="55"/>
      <c r="AO56" s="55"/>
      <c r="AP56" s="55"/>
      <c r="AQ56" s="55"/>
      <c r="AR56" s="50"/>
      <c r="AT56" s="432" t="s">
        <v>370</v>
      </c>
      <c r="AU56" s="422">
        <v>7</v>
      </c>
      <c r="AV56" s="391"/>
      <c r="AW56" s="394"/>
    </row>
    <row r="57" spans="1:49" ht="2.2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122"/>
      <c r="AJ57" s="55"/>
      <c r="AK57" s="55"/>
      <c r="AL57" s="55"/>
      <c r="AM57" s="55"/>
      <c r="AN57" s="55"/>
      <c r="AO57" s="55"/>
      <c r="AP57" s="55"/>
      <c r="AQ57" s="55"/>
      <c r="AR57" s="50"/>
      <c r="AV57" s="391"/>
      <c r="AW57" s="392"/>
    </row>
    <row r="58" spans="1:49" ht="13.5" customHeight="1">
      <c r="A58" s="54"/>
      <c r="B58" s="55" t="s">
        <v>24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 t="s">
        <v>185</v>
      </c>
      <c r="X58" s="488"/>
      <c r="Y58" s="489"/>
      <c r="Z58" s="489"/>
      <c r="AA58" s="489"/>
      <c r="AB58" s="490"/>
      <c r="AC58" s="55"/>
      <c r="AD58" s="488"/>
      <c r="AE58" s="489"/>
      <c r="AF58" s="489"/>
      <c r="AG58" s="489"/>
      <c r="AH58" s="490"/>
      <c r="AI58" s="58" t="s">
        <v>204</v>
      </c>
      <c r="AJ58" s="55"/>
      <c r="AK58" s="55"/>
      <c r="AL58" s="55"/>
      <c r="AM58" s="55"/>
      <c r="AN58" s="55"/>
      <c r="AO58" s="55"/>
      <c r="AP58" s="55"/>
      <c r="AQ58" s="55"/>
      <c r="AR58" s="50"/>
      <c r="AV58" s="395">
        <f>IF(X58&lt;&gt;"",1,0)</f>
        <v>0</v>
      </c>
      <c r="AW58" s="393">
        <f>IF(AD58&lt;&gt;"",1,0)</f>
        <v>0</v>
      </c>
    </row>
    <row r="59" spans="1:49" ht="2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122"/>
      <c r="AJ59" s="55"/>
      <c r="AK59" s="55"/>
      <c r="AL59" s="55"/>
      <c r="AM59" s="55"/>
      <c r="AN59" s="55"/>
      <c r="AO59" s="55"/>
      <c r="AP59" s="55"/>
      <c r="AQ59" s="55"/>
      <c r="AR59" s="50"/>
      <c r="AV59" s="391"/>
      <c r="AW59" s="392"/>
    </row>
    <row r="60" spans="1:49" ht="13.5" customHeight="1">
      <c r="A60" s="54"/>
      <c r="B60" s="55" t="s">
        <v>196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9"/>
      <c r="X60" s="482"/>
      <c r="Y60" s="483"/>
      <c r="Z60" s="483"/>
      <c r="AA60" s="483"/>
      <c r="AB60" s="484"/>
      <c r="AC60" s="55"/>
      <c r="AD60" s="482"/>
      <c r="AE60" s="483"/>
      <c r="AF60" s="483"/>
      <c r="AG60" s="483"/>
      <c r="AH60" s="484"/>
      <c r="AI60" s="58" t="s">
        <v>205</v>
      </c>
      <c r="AJ60" s="55"/>
      <c r="AK60" s="55"/>
      <c r="AL60" s="55"/>
      <c r="AM60" s="55"/>
      <c r="AN60" s="55"/>
      <c r="AO60" s="55"/>
      <c r="AP60" s="55"/>
      <c r="AQ60" s="55"/>
      <c r="AR60" s="50"/>
      <c r="AV60" s="395">
        <f>IF(X60&lt;&gt;"",1,0)</f>
        <v>0</v>
      </c>
      <c r="AW60" s="393">
        <f>IF(AD60&lt;&gt;"",1,0)</f>
        <v>0</v>
      </c>
    </row>
    <row r="61" spans="1:49" ht="2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122"/>
      <c r="AJ61" s="55"/>
      <c r="AK61" s="55"/>
      <c r="AL61" s="55"/>
      <c r="AM61" s="55"/>
      <c r="AN61" s="55"/>
      <c r="AO61" s="55"/>
      <c r="AP61" s="55"/>
      <c r="AQ61" s="55"/>
      <c r="AR61" s="50"/>
      <c r="AV61" s="391"/>
      <c r="AW61" s="392"/>
    </row>
    <row r="62" spans="1:49" ht="13.5" customHeight="1">
      <c r="A62" s="54"/>
      <c r="B62" s="55"/>
      <c r="C62" s="55"/>
      <c r="D62" s="55"/>
      <c r="E62" s="55" t="s">
        <v>210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497"/>
      <c r="Y62" s="498"/>
      <c r="Z62" s="498"/>
      <c r="AA62" s="498"/>
      <c r="AB62" s="499"/>
      <c r="AC62" s="55"/>
      <c r="AD62" s="497"/>
      <c r="AE62" s="498"/>
      <c r="AF62" s="498"/>
      <c r="AG62" s="498"/>
      <c r="AH62" s="499"/>
      <c r="AI62" s="69" t="s">
        <v>206</v>
      </c>
      <c r="AJ62" s="55"/>
      <c r="AK62" s="55"/>
      <c r="AL62" s="55"/>
      <c r="AM62" s="55"/>
      <c r="AN62" s="55"/>
      <c r="AO62" s="55"/>
      <c r="AP62" s="55"/>
      <c r="AQ62" s="55"/>
      <c r="AR62" s="50"/>
      <c r="AV62" s="395">
        <f>IF(X62&lt;&gt;"",1,0)</f>
        <v>0</v>
      </c>
      <c r="AW62" s="393">
        <f>IF(AD62&lt;&gt;"",1,0)</f>
        <v>0</v>
      </c>
    </row>
    <row r="63" spans="1:49" ht="2.25" customHeight="1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22"/>
      <c r="AJ63" s="55"/>
      <c r="AK63" s="55"/>
      <c r="AL63" s="55"/>
      <c r="AM63" s="55"/>
      <c r="AN63" s="55"/>
      <c r="AO63" s="55"/>
      <c r="AP63" s="55"/>
      <c r="AQ63" s="55"/>
      <c r="AR63" s="50"/>
      <c r="AV63" s="391"/>
      <c r="AW63" s="392"/>
    </row>
    <row r="64" spans="1:49" ht="13.5" customHeight="1">
      <c r="A64" s="54"/>
      <c r="B64" s="55" t="s">
        <v>26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60"/>
      <c r="W64" s="56" t="s">
        <v>185</v>
      </c>
      <c r="X64" s="488"/>
      <c r="Y64" s="489"/>
      <c r="Z64" s="489"/>
      <c r="AA64" s="489"/>
      <c r="AB64" s="490"/>
      <c r="AC64" s="55"/>
      <c r="AD64" s="488"/>
      <c r="AE64" s="489"/>
      <c r="AF64" s="489"/>
      <c r="AG64" s="489"/>
      <c r="AH64" s="490"/>
      <c r="AI64" s="58" t="s">
        <v>204</v>
      </c>
      <c r="AJ64" s="55"/>
      <c r="AK64" s="55"/>
      <c r="AL64" s="55"/>
      <c r="AM64" s="55"/>
      <c r="AN64" s="55"/>
      <c r="AO64" s="55"/>
      <c r="AP64" s="55"/>
      <c r="AQ64" s="55"/>
      <c r="AR64" s="50"/>
      <c r="AV64" s="395">
        <f>IF(X64&lt;&gt;"",1,0)</f>
        <v>0</v>
      </c>
      <c r="AW64" s="393">
        <f>IF(AD64&lt;&gt;"",1,0)</f>
        <v>0</v>
      </c>
    </row>
    <row r="65" spans="1:49" ht="2.25" customHeight="1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22"/>
      <c r="AJ65" s="55"/>
      <c r="AK65" s="55"/>
      <c r="AL65" s="55"/>
      <c r="AM65" s="55"/>
      <c r="AN65" s="55"/>
      <c r="AO65" s="55"/>
      <c r="AP65" s="55"/>
      <c r="AQ65" s="55"/>
      <c r="AR65" s="50"/>
      <c r="AV65" s="391"/>
      <c r="AW65" s="392"/>
    </row>
    <row r="66" spans="1:49" ht="13.5" customHeight="1">
      <c r="A66" s="54"/>
      <c r="B66" s="55" t="s">
        <v>25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61"/>
      <c r="X66" s="482"/>
      <c r="Y66" s="483"/>
      <c r="Z66" s="483"/>
      <c r="AA66" s="483"/>
      <c r="AB66" s="484"/>
      <c r="AC66" s="55"/>
      <c r="AD66" s="482"/>
      <c r="AE66" s="483"/>
      <c r="AF66" s="483"/>
      <c r="AG66" s="483"/>
      <c r="AH66" s="484"/>
      <c r="AI66" s="58" t="s">
        <v>220</v>
      </c>
      <c r="AJ66" s="55"/>
      <c r="AK66" s="55"/>
      <c r="AL66" s="55"/>
      <c r="AM66" s="55"/>
      <c r="AN66" s="55"/>
      <c r="AO66" s="55"/>
      <c r="AP66" s="55"/>
      <c r="AQ66" s="55"/>
      <c r="AR66" s="50"/>
      <c r="AV66" s="395">
        <f>IF(X66&lt;&gt;"",1,0)</f>
        <v>0</v>
      </c>
      <c r="AW66" s="393">
        <f>IF(AD66&lt;&gt;"",1,0)</f>
        <v>0</v>
      </c>
    </row>
    <row r="67" spans="1:49" ht="2.25" customHeigh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22"/>
      <c r="AJ67" s="55"/>
      <c r="AK67" s="55"/>
      <c r="AL67" s="55"/>
      <c r="AM67" s="55"/>
      <c r="AN67" s="55"/>
      <c r="AO67" s="55"/>
      <c r="AP67" s="55"/>
      <c r="AQ67" s="55"/>
      <c r="AR67" s="50"/>
      <c r="AV67" s="391"/>
      <c r="AW67" s="392"/>
    </row>
    <row r="68" spans="1:49" ht="13.5" customHeight="1">
      <c r="A68" s="54"/>
      <c r="B68" s="55" t="s">
        <v>201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482"/>
      <c r="AE68" s="483"/>
      <c r="AF68" s="483"/>
      <c r="AG68" s="483"/>
      <c r="AH68" s="484"/>
      <c r="AI68" s="58" t="s">
        <v>207</v>
      </c>
      <c r="AJ68" s="55"/>
      <c r="AK68" s="55"/>
      <c r="AL68" s="55"/>
      <c r="AM68" s="55"/>
      <c r="AN68" s="55"/>
      <c r="AO68" s="55"/>
      <c r="AP68" s="55"/>
      <c r="AQ68" s="55"/>
      <c r="AR68" s="50"/>
      <c r="AV68" s="391"/>
      <c r="AW68" s="393">
        <f>IF(AD68&lt;&gt;"",1,0)</f>
        <v>0</v>
      </c>
    </row>
    <row r="69" spans="1:49" ht="2.25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122"/>
      <c r="AJ69" s="55"/>
      <c r="AK69" s="55"/>
      <c r="AL69" s="55"/>
      <c r="AM69" s="55"/>
      <c r="AN69" s="55"/>
      <c r="AO69" s="55"/>
      <c r="AP69" s="55"/>
      <c r="AQ69" s="55"/>
      <c r="AR69" s="50"/>
      <c r="AV69" s="391"/>
      <c r="AW69" s="392"/>
    </row>
    <row r="70" spans="1:49" ht="13.5" customHeight="1">
      <c r="A70" s="54"/>
      <c r="B70" s="55" t="s">
        <v>202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482"/>
      <c r="AE70" s="483"/>
      <c r="AF70" s="483"/>
      <c r="AG70" s="483"/>
      <c r="AH70" s="484"/>
      <c r="AI70" s="58" t="s">
        <v>208</v>
      </c>
      <c r="AJ70" s="57"/>
      <c r="AK70" s="55"/>
      <c r="AL70" s="55"/>
      <c r="AM70" s="55"/>
      <c r="AN70" s="55"/>
      <c r="AO70" s="55"/>
      <c r="AP70" s="55"/>
      <c r="AQ70" s="55"/>
      <c r="AR70" s="50"/>
      <c r="AV70" s="391"/>
      <c r="AW70" s="393">
        <f>IF(AD70&lt;&gt;"",1,0)</f>
        <v>0</v>
      </c>
    </row>
    <row r="71" spans="1:49" ht="2.25" customHeight="1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62"/>
      <c r="AE71" s="62"/>
      <c r="AF71" s="62"/>
      <c r="AG71" s="62"/>
      <c r="AH71" s="62"/>
      <c r="AI71" s="58"/>
      <c r="AJ71" s="55"/>
      <c r="AK71" s="55"/>
      <c r="AL71" s="55"/>
      <c r="AM71" s="55"/>
      <c r="AN71" s="55"/>
      <c r="AO71" s="55"/>
      <c r="AP71" s="55"/>
      <c r="AQ71" s="55"/>
      <c r="AR71" s="50"/>
      <c r="AV71" s="391"/>
      <c r="AW71" s="392"/>
    </row>
    <row r="72" spans="1:49" ht="13.5" customHeight="1">
      <c r="A72" s="54"/>
      <c r="B72" s="55" t="s">
        <v>21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6" t="s">
        <v>22</v>
      </c>
      <c r="AD72" s="500"/>
      <c r="AE72" s="501"/>
      <c r="AF72" s="501"/>
      <c r="AG72" s="501"/>
      <c r="AH72" s="502"/>
      <c r="AI72" s="58"/>
      <c r="AJ72" s="55"/>
      <c r="AK72" s="55"/>
      <c r="AL72" s="55"/>
      <c r="AM72" s="55"/>
      <c r="AN72" s="55"/>
      <c r="AO72" s="55"/>
      <c r="AP72" s="55"/>
      <c r="AQ72" s="55"/>
      <c r="AR72" s="50"/>
      <c r="AV72" s="391"/>
      <c r="AW72" s="393">
        <f>IF(AD72&lt;&gt;"",1,0)</f>
        <v>0</v>
      </c>
    </row>
    <row r="73" spans="1:49" ht="2.25" customHeight="1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122"/>
      <c r="AJ73" s="55"/>
      <c r="AK73" s="55"/>
      <c r="AL73" s="55"/>
      <c r="AM73" s="55"/>
      <c r="AN73" s="55"/>
      <c r="AO73" s="55"/>
      <c r="AP73" s="55"/>
      <c r="AQ73" s="55"/>
      <c r="AR73" s="50"/>
      <c r="AV73" s="391"/>
      <c r="AW73" s="392"/>
    </row>
    <row r="74" spans="1:49" ht="13.5" customHeight="1">
      <c r="A74" s="54"/>
      <c r="B74" s="55" t="s">
        <v>23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06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8"/>
      <c r="AI74" s="122"/>
      <c r="AJ74" s="55"/>
      <c r="AK74" s="55"/>
      <c r="AL74" s="55"/>
      <c r="AM74" s="55"/>
      <c r="AN74" s="55"/>
      <c r="AO74" s="55"/>
      <c r="AP74" s="55"/>
      <c r="AQ74" s="55"/>
      <c r="AR74" s="50"/>
      <c r="AV74" s="391"/>
      <c r="AW74" s="393">
        <f>IF(AD74&lt;&gt;"",1,0)</f>
        <v>0</v>
      </c>
    </row>
    <row r="75" spans="1:49" ht="2.25" customHeight="1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122"/>
      <c r="AJ75" s="55"/>
      <c r="AK75" s="55"/>
      <c r="AL75" s="55"/>
      <c r="AM75" s="55"/>
      <c r="AN75" s="55"/>
      <c r="AO75" s="55"/>
      <c r="AP75" s="55"/>
      <c r="AQ75" s="55"/>
      <c r="AR75" s="50"/>
      <c r="AV75" s="391"/>
      <c r="AW75" s="392"/>
    </row>
    <row r="76" spans="1:49" ht="13.5" customHeight="1" thickBot="1">
      <c r="A76" s="54"/>
      <c r="B76" s="55" t="s">
        <v>20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06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8"/>
      <c r="AI76" s="69" t="s">
        <v>209</v>
      </c>
      <c r="AJ76" s="55"/>
      <c r="AK76" s="55"/>
      <c r="AL76" s="55"/>
      <c r="AM76" s="55"/>
      <c r="AN76" s="55"/>
      <c r="AO76" s="55"/>
      <c r="AP76" s="55"/>
      <c r="AQ76" s="55"/>
      <c r="AR76" s="50"/>
      <c r="AV76" s="396"/>
      <c r="AW76" s="397">
        <f>IF(AD76&lt;&gt;"",1,0)</f>
        <v>0</v>
      </c>
    </row>
    <row r="77" spans="1:44" ht="2.2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3"/>
    </row>
    <row r="78" spans="2:44" ht="2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7" ht="15">
      <c r="A79" s="512" t="s">
        <v>27</v>
      </c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4"/>
      <c r="AT79" s="386">
        <v>2</v>
      </c>
      <c r="AU79" s="383" t="s">
        <v>252</v>
      </c>
    </row>
    <row r="80" spans="1:44" ht="2.25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0"/>
    </row>
    <row r="81" spans="1:48" s="8" customFormat="1" ht="13.5" customHeight="1">
      <c r="A81" s="63"/>
      <c r="B81" s="35" t="s">
        <v>31</v>
      </c>
      <c r="C81" s="35"/>
      <c r="D81" s="35"/>
      <c r="E81" s="35"/>
      <c r="F81" s="35"/>
      <c r="G81" s="35"/>
      <c r="H81" s="35"/>
      <c r="I81" s="35"/>
      <c r="J81" s="35"/>
      <c r="K81" s="389">
        <f>IF(AT79=1,AU79,"")</f>
      </c>
      <c r="L81" s="64"/>
      <c r="M81" s="35" t="s">
        <v>28</v>
      </c>
      <c r="N81" s="6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509">
        <f>IF(AT79=1,AV81,"")</f>
      </c>
      <c r="Z81" s="510"/>
      <c r="AA81" s="510"/>
      <c r="AB81" s="510"/>
      <c r="AC81" s="510"/>
      <c r="AD81" s="510"/>
      <c r="AE81" s="510"/>
      <c r="AF81" s="510"/>
      <c r="AG81" s="510"/>
      <c r="AH81" s="510"/>
      <c r="AI81" s="511"/>
      <c r="AJ81" s="35"/>
      <c r="AK81" s="64"/>
      <c r="AL81" s="34" t="s">
        <v>29</v>
      </c>
      <c r="AM81" s="503">
        <f>IF(AT79=1,AU81,"")</f>
      </c>
      <c r="AN81" s="504"/>
      <c r="AO81" s="504"/>
      <c r="AP81" s="504"/>
      <c r="AQ81" s="505"/>
      <c r="AR81" s="65"/>
      <c r="AT81" s="8" t="s">
        <v>254</v>
      </c>
      <c r="AU81" s="384">
        <v>42105</v>
      </c>
      <c r="AV81" s="387" t="s">
        <v>239</v>
      </c>
    </row>
    <row r="82" spans="1:44" s="8" customFormat="1" ht="2.25" customHeight="1">
      <c r="A82" s="63"/>
      <c r="B82" s="35"/>
      <c r="C82" s="35"/>
      <c r="D82" s="35"/>
      <c r="E82" s="35"/>
      <c r="F82" s="35"/>
      <c r="G82" s="35"/>
      <c r="H82" s="35"/>
      <c r="I82" s="35"/>
      <c r="J82" s="35"/>
      <c r="K82" s="64"/>
      <c r="L82" s="64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64"/>
      <c r="AK82" s="35"/>
      <c r="AL82" s="35"/>
      <c r="AM82" s="35"/>
      <c r="AN82" s="35"/>
      <c r="AO82" s="35"/>
      <c r="AP82" s="35"/>
      <c r="AQ82" s="35"/>
      <c r="AR82" s="65"/>
    </row>
    <row r="83" spans="1:51" s="8" customFormat="1" ht="13.5" customHeight="1">
      <c r="A83" s="63"/>
      <c r="B83" s="35" t="s">
        <v>32</v>
      </c>
      <c r="C83" s="35"/>
      <c r="D83" s="35"/>
      <c r="E83" s="35"/>
      <c r="F83" s="35"/>
      <c r="G83" s="35"/>
      <c r="H83" s="35"/>
      <c r="I83" s="35"/>
      <c r="J83" s="64"/>
      <c r="K83" s="389" t="str">
        <f>IF(AT79=2,AU79,"")</f>
        <v>ü</v>
      </c>
      <c r="L83" s="64"/>
      <c r="M83" s="35" t="s">
        <v>28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509" t="str">
        <f>IF(AT79=2,AV81,"")</f>
        <v>Massimo Coccoloni</v>
      </c>
      <c r="Z83" s="510"/>
      <c r="AA83" s="510"/>
      <c r="AB83" s="510"/>
      <c r="AC83" s="510"/>
      <c r="AD83" s="510"/>
      <c r="AE83" s="510"/>
      <c r="AF83" s="510"/>
      <c r="AG83" s="510"/>
      <c r="AH83" s="510"/>
      <c r="AI83" s="511"/>
      <c r="AJ83" s="35"/>
      <c r="AK83" s="64"/>
      <c r="AL83" s="34" t="s">
        <v>29</v>
      </c>
      <c r="AM83" s="503">
        <f>IF(AT79=2,AU81,"")</f>
        <v>42105</v>
      </c>
      <c r="AN83" s="504"/>
      <c r="AO83" s="504"/>
      <c r="AP83" s="504"/>
      <c r="AQ83" s="505"/>
      <c r="AR83" s="65"/>
      <c r="AT83" s="8" t="s">
        <v>243</v>
      </c>
      <c r="AU83" s="8" t="s">
        <v>298</v>
      </c>
      <c r="AV83" s="8" t="s">
        <v>242</v>
      </c>
      <c r="AW83" s="8" t="s">
        <v>353</v>
      </c>
      <c r="AX83" s="8" t="s">
        <v>354</v>
      </c>
      <c r="AY83" s="8" t="s">
        <v>355</v>
      </c>
    </row>
    <row r="84" spans="1:44" s="7" customFormat="1" ht="2.25" customHeight="1">
      <c r="A84" s="6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6" t="s">
        <v>29</v>
      </c>
      <c r="AI84" s="67"/>
      <c r="AJ84" s="67"/>
      <c r="AK84" s="57"/>
      <c r="AL84" s="57"/>
      <c r="AM84" s="57"/>
      <c r="AN84" s="57"/>
      <c r="AO84" s="57"/>
      <c r="AP84" s="57"/>
      <c r="AQ84" s="57"/>
      <c r="AR84" s="68"/>
    </row>
    <row r="85" spans="1:51" s="7" customFormat="1" ht="13.5" customHeight="1">
      <c r="A85" s="66"/>
      <c r="B85" s="57" t="s">
        <v>33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6" t="s">
        <v>34</v>
      </c>
      <c r="N85" s="389">
        <f>+AT85</f>
      </c>
      <c r="O85" s="56"/>
      <c r="P85" s="69"/>
      <c r="Q85" s="57" t="s">
        <v>35</v>
      </c>
      <c r="R85" s="57"/>
      <c r="S85" s="389">
        <f>+AU85</f>
      </c>
      <c r="T85" s="57"/>
      <c r="U85" s="57"/>
      <c r="V85" s="70"/>
      <c r="W85" s="57"/>
      <c r="X85" s="57"/>
      <c r="Y85" s="56" t="s">
        <v>36</v>
      </c>
      <c r="Z85" s="389">
        <f>+AV85</f>
      </c>
      <c r="AA85" s="57"/>
      <c r="AB85" s="57"/>
      <c r="AC85" s="70"/>
      <c r="AD85" s="57"/>
      <c r="AE85" s="57"/>
      <c r="AF85" s="56" t="s">
        <v>37</v>
      </c>
      <c r="AG85" s="389">
        <f>+AW85</f>
      </c>
      <c r="AH85" s="56"/>
      <c r="AI85" s="70"/>
      <c r="AJ85" s="70"/>
      <c r="AK85" s="56" t="s">
        <v>38</v>
      </c>
      <c r="AL85" s="389">
        <f>+AX85</f>
      </c>
      <c r="AM85" s="57"/>
      <c r="AN85" s="57"/>
      <c r="AO85" s="57"/>
      <c r="AP85" s="56" t="s">
        <v>39</v>
      </c>
      <c r="AQ85" s="389">
        <f>+AY85</f>
      </c>
      <c r="AR85" s="68"/>
      <c r="AT85" s="385">
        <f>IF(Sails!T12&lt;&gt;0,AU79,"")</f>
      </c>
      <c r="AU85" s="385">
        <f>IF(Sails!T42&lt;&gt;0,AU79,"")</f>
      </c>
      <c r="AV85" s="385">
        <f>IF(Sails!T55&lt;&gt;0,AU79,"")</f>
      </c>
      <c r="AW85" s="385">
        <f>IF(SUM(AV52:AW76)&lt;&gt;0,AU79,"")</f>
      </c>
      <c r="AX85" s="385">
        <f>IF(Equipments!AT4&lt;&gt;0,AU79,"")</f>
      </c>
      <c r="AY85" s="385">
        <f>IF(Equipments!AU4&lt;&gt;0,AU79,"")</f>
      </c>
    </row>
    <row r="86" spans="1:44" s="7" customFormat="1" ht="2.25" customHeight="1">
      <c r="A86" s="6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6"/>
      <c r="AI86" s="67"/>
      <c r="AJ86" s="67"/>
      <c r="AK86" s="57"/>
      <c r="AL86" s="57"/>
      <c r="AM86" s="57"/>
      <c r="AN86" s="57"/>
      <c r="AO86" s="57"/>
      <c r="AP86" s="57"/>
      <c r="AQ86" s="57"/>
      <c r="AR86" s="68"/>
    </row>
    <row r="87" spans="1:44" s="7" customFormat="1" ht="13.5" customHeight="1">
      <c r="A87" s="66"/>
      <c r="B87" s="515" t="s">
        <v>30</v>
      </c>
      <c r="C87" s="516"/>
      <c r="D87" s="516"/>
      <c r="E87" s="516"/>
      <c r="F87" s="516"/>
      <c r="G87" s="516"/>
      <c r="H87" s="516"/>
      <c r="I87" s="517"/>
      <c r="J87" s="57"/>
      <c r="K87" s="57"/>
      <c r="L87" s="57"/>
      <c r="M87" s="57"/>
      <c r="N87" s="57"/>
      <c r="O87" s="71"/>
      <c r="P87" s="72"/>
      <c r="Q87" s="72"/>
      <c r="R87" s="72"/>
      <c r="S87" s="72"/>
      <c r="T87" s="72"/>
      <c r="U87" s="72"/>
      <c r="V87" s="56" t="s">
        <v>122</v>
      </c>
      <c r="W87" s="536" t="s">
        <v>253</v>
      </c>
      <c r="X87" s="537"/>
      <c r="Y87" s="537"/>
      <c r="Z87" s="537"/>
      <c r="AA87" s="537"/>
      <c r="AB87" s="537"/>
      <c r="AC87" s="537"/>
      <c r="AD87" s="537"/>
      <c r="AE87" s="537"/>
      <c r="AF87" s="537"/>
      <c r="AG87" s="538"/>
      <c r="AH87" s="57"/>
      <c r="AI87" s="57"/>
      <c r="AJ87" s="57"/>
      <c r="AK87" s="71"/>
      <c r="AL87" s="34" t="s">
        <v>29</v>
      </c>
      <c r="AM87" s="533" t="s">
        <v>229</v>
      </c>
      <c r="AN87" s="534"/>
      <c r="AO87" s="534"/>
      <c r="AP87" s="534"/>
      <c r="AQ87" s="535"/>
      <c r="AR87" s="68"/>
    </row>
    <row r="88" spans="1:44" s="7" customFormat="1" ht="2.25" customHeight="1">
      <c r="A88" s="66"/>
      <c r="B88" s="518"/>
      <c r="C88" s="519"/>
      <c r="D88" s="519"/>
      <c r="E88" s="519"/>
      <c r="F88" s="519"/>
      <c r="G88" s="519"/>
      <c r="H88" s="519"/>
      <c r="I88" s="520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73"/>
      <c r="AH88" s="73"/>
      <c r="AI88" s="73"/>
      <c r="AJ88" s="73"/>
      <c r="AK88" s="57"/>
      <c r="AL88" s="57"/>
      <c r="AM88" s="57"/>
      <c r="AN88" s="57"/>
      <c r="AO88" s="57"/>
      <c r="AP88" s="57"/>
      <c r="AQ88" s="57"/>
      <c r="AR88" s="68"/>
    </row>
    <row r="89" spans="1:44" s="7" customFormat="1" ht="15" customHeight="1">
      <c r="A89" s="66"/>
      <c r="B89" s="518"/>
      <c r="C89" s="519"/>
      <c r="D89" s="519"/>
      <c r="E89" s="519"/>
      <c r="F89" s="519"/>
      <c r="G89" s="519"/>
      <c r="H89" s="519"/>
      <c r="I89" s="520"/>
      <c r="J89" s="57"/>
      <c r="K89" s="524" t="s">
        <v>236</v>
      </c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25"/>
      <c r="AD89" s="525"/>
      <c r="AE89" s="525"/>
      <c r="AF89" s="525"/>
      <c r="AG89" s="525"/>
      <c r="AH89" s="525"/>
      <c r="AI89" s="525"/>
      <c r="AJ89" s="525"/>
      <c r="AK89" s="525"/>
      <c r="AL89" s="525"/>
      <c r="AM89" s="525"/>
      <c r="AN89" s="525"/>
      <c r="AO89" s="525"/>
      <c r="AP89" s="525"/>
      <c r="AQ89" s="526"/>
      <c r="AR89" s="68"/>
    </row>
    <row r="90" spans="1:44" s="7" customFormat="1" ht="15" customHeight="1">
      <c r="A90" s="66"/>
      <c r="B90" s="518"/>
      <c r="C90" s="519"/>
      <c r="D90" s="519"/>
      <c r="E90" s="519"/>
      <c r="F90" s="519"/>
      <c r="G90" s="519"/>
      <c r="H90" s="519"/>
      <c r="I90" s="520"/>
      <c r="J90" s="57"/>
      <c r="K90" s="527"/>
      <c r="L90" s="528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28"/>
      <c r="X90" s="528"/>
      <c r="Y90" s="528"/>
      <c r="Z90" s="528"/>
      <c r="AA90" s="528"/>
      <c r="AB90" s="528"/>
      <c r="AC90" s="528"/>
      <c r="AD90" s="528"/>
      <c r="AE90" s="528"/>
      <c r="AF90" s="528"/>
      <c r="AG90" s="528"/>
      <c r="AH90" s="528"/>
      <c r="AI90" s="528"/>
      <c r="AJ90" s="528"/>
      <c r="AK90" s="528"/>
      <c r="AL90" s="528"/>
      <c r="AM90" s="528"/>
      <c r="AN90" s="528"/>
      <c r="AO90" s="528"/>
      <c r="AP90" s="528"/>
      <c r="AQ90" s="529"/>
      <c r="AR90" s="68"/>
    </row>
    <row r="91" spans="1:46" s="7" customFormat="1" ht="15" customHeight="1">
      <c r="A91" s="66"/>
      <c r="B91" s="518"/>
      <c r="C91" s="519"/>
      <c r="D91" s="519"/>
      <c r="E91" s="519"/>
      <c r="F91" s="519"/>
      <c r="G91" s="519"/>
      <c r="H91" s="519"/>
      <c r="I91" s="520"/>
      <c r="J91" s="57"/>
      <c r="K91" s="527"/>
      <c r="L91" s="528"/>
      <c r="M91" s="528"/>
      <c r="N91" s="528"/>
      <c r="O91" s="528"/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9"/>
      <c r="AR91" s="68"/>
      <c r="AT91"/>
    </row>
    <row r="92" spans="1:44" ht="15" customHeight="1">
      <c r="A92" s="54"/>
      <c r="B92" s="521"/>
      <c r="C92" s="522"/>
      <c r="D92" s="522"/>
      <c r="E92" s="522"/>
      <c r="F92" s="522"/>
      <c r="G92" s="522"/>
      <c r="H92" s="522"/>
      <c r="I92" s="523"/>
      <c r="J92" s="55"/>
      <c r="K92" s="530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2"/>
      <c r="AR92" s="50"/>
    </row>
    <row r="93" spans="1:44" ht="2.25" customHeight="1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 t="s">
        <v>236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3"/>
    </row>
    <row r="94" spans="10:23" ht="15">
      <c r="J94" s="381" t="s">
        <v>255</v>
      </c>
      <c r="K94" s="448" t="s">
        <v>364</v>
      </c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50"/>
    </row>
    <row r="95" spans="11:49" ht="15">
      <c r="K95" s="448" t="s">
        <v>364</v>
      </c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50"/>
      <c r="AW95" s="430" t="s">
        <v>365</v>
      </c>
    </row>
    <row r="96" spans="11:49" ht="15">
      <c r="K96" s="448" t="s">
        <v>364</v>
      </c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50"/>
      <c r="AW96" s="431" t="s">
        <v>236</v>
      </c>
    </row>
    <row r="97" spans="11:49" ht="15">
      <c r="K97" s="445" t="s">
        <v>248</v>
      </c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7"/>
      <c r="AW97" s="431" t="s">
        <v>237</v>
      </c>
    </row>
    <row r="98" spans="11:49" ht="15">
      <c r="K98" s="445" t="s">
        <v>256</v>
      </c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7"/>
      <c r="AW98" s="431" t="s">
        <v>366</v>
      </c>
    </row>
    <row r="99" spans="11:49" ht="15">
      <c r="K99" s="445" t="s">
        <v>249</v>
      </c>
      <c r="L99" s="446"/>
      <c r="M99" s="446"/>
      <c r="N99" s="446"/>
      <c r="O99" s="446"/>
      <c r="P99" s="446"/>
      <c r="Q99" s="446"/>
      <c r="R99" s="446"/>
      <c r="S99" s="446"/>
      <c r="T99" s="446"/>
      <c r="U99" s="446"/>
      <c r="V99" s="446"/>
      <c r="W99" s="447"/>
      <c r="AW99" s="431"/>
    </row>
    <row r="100" spans="11:49" ht="15">
      <c r="K100" s="445" t="s">
        <v>344</v>
      </c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7"/>
      <c r="AW100" s="431"/>
    </row>
    <row r="101" spans="11:49" ht="15">
      <c r="K101" s="445" t="s">
        <v>247</v>
      </c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7"/>
      <c r="AW101" s="431"/>
    </row>
    <row r="102" spans="16:49" ht="15">
      <c r="P102"/>
      <c r="AW102" s="431"/>
    </row>
  </sheetData>
  <sheetProtection sheet="1" objects="1" selectLockedCells="1"/>
  <mergeCells count="68">
    <mergeCell ref="B87:I92"/>
    <mergeCell ref="K89:AQ92"/>
    <mergeCell ref="AM83:AQ83"/>
    <mergeCell ref="AM87:AQ87"/>
    <mergeCell ref="W87:AG87"/>
    <mergeCell ref="Y83:AI83"/>
    <mergeCell ref="AD70:AH70"/>
    <mergeCell ref="AD72:AH72"/>
    <mergeCell ref="AD68:AH68"/>
    <mergeCell ref="AM81:AQ81"/>
    <mergeCell ref="O74:AH74"/>
    <mergeCell ref="O76:AH76"/>
    <mergeCell ref="Y81:AI81"/>
    <mergeCell ref="A79:AR79"/>
    <mergeCell ref="AD66:AH66"/>
    <mergeCell ref="X62:AB62"/>
    <mergeCell ref="AD62:AH62"/>
    <mergeCell ref="X60:AB60"/>
    <mergeCell ref="AD60:AH60"/>
    <mergeCell ref="X64:AB64"/>
    <mergeCell ref="AD64:AH64"/>
    <mergeCell ref="X66:AB66"/>
    <mergeCell ref="AD58:AH58"/>
    <mergeCell ref="J41:AQ41"/>
    <mergeCell ref="J43:AQ43"/>
    <mergeCell ref="A50:AR50"/>
    <mergeCell ref="AD52:AH52"/>
    <mergeCell ref="AD45:AQ45"/>
    <mergeCell ref="J45:W45"/>
    <mergeCell ref="X58:AB58"/>
    <mergeCell ref="AD56:AH56"/>
    <mergeCell ref="J47:W47"/>
    <mergeCell ref="AD47:AQ47"/>
    <mergeCell ref="AD54:AH54"/>
    <mergeCell ref="J30:AQ30"/>
    <mergeCell ref="J24:W24"/>
    <mergeCell ref="J28:W28"/>
    <mergeCell ref="J39:W39"/>
    <mergeCell ref="J36:W36"/>
    <mergeCell ref="AD34:AQ34"/>
    <mergeCell ref="AD24:AQ24"/>
    <mergeCell ref="AD28:AQ28"/>
    <mergeCell ref="J32:AQ32"/>
    <mergeCell ref="J34:W34"/>
    <mergeCell ref="AD36:AQ36"/>
    <mergeCell ref="AD39:AQ39"/>
    <mergeCell ref="AN6:AQ6"/>
    <mergeCell ref="AL10:AQ10"/>
    <mergeCell ref="J10:O10"/>
    <mergeCell ref="Z10:AF10"/>
    <mergeCell ref="A8:AR8"/>
    <mergeCell ref="I1:AK6"/>
    <mergeCell ref="AL12:AQ12"/>
    <mergeCell ref="J18:AQ18"/>
    <mergeCell ref="J20:AQ20"/>
    <mergeCell ref="J22:AQ22"/>
    <mergeCell ref="J16:W16"/>
    <mergeCell ref="AL16:AQ16"/>
    <mergeCell ref="J12:P12"/>
    <mergeCell ref="Y12:AE12"/>
    <mergeCell ref="K94:W94"/>
    <mergeCell ref="K95:W95"/>
    <mergeCell ref="K96:W96"/>
    <mergeCell ref="K97:W97"/>
    <mergeCell ref="K98:W98"/>
    <mergeCell ref="K99:W99"/>
    <mergeCell ref="K100:W100"/>
    <mergeCell ref="K101:W101"/>
  </mergeCells>
  <conditionalFormatting sqref="AD52:AH52">
    <cfRule type="cellIs" priority="1" dxfId="0" operator="lessThan" stopIfTrue="1">
      <formula>130</formula>
    </cfRule>
  </conditionalFormatting>
  <conditionalFormatting sqref="AD54:AH54">
    <cfRule type="cellIs" priority="2" dxfId="0" operator="lessThan" stopIfTrue="1">
      <formula>180</formula>
    </cfRule>
  </conditionalFormatting>
  <conditionalFormatting sqref="AD60:AH60 X60:AB60">
    <cfRule type="cellIs" priority="4" dxfId="0" operator="greaterThan" stopIfTrue="1">
      <formula>5.5</formula>
    </cfRule>
  </conditionalFormatting>
  <conditionalFormatting sqref="X66:AB66 AD66:AH66">
    <cfRule type="cellIs" priority="6" dxfId="0" operator="lessThan" stopIfTrue="1">
      <formula>3</formula>
    </cfRule>
  </conditionalFormatting>
  <conditionalFormatting sqref="AD68:AH68">
    <cfRule type="cellIs" priority="7" dxfId="0" operator="greaterThan" stopIfTrue="1">
      <formula>5.52</formula>
    </cfRule>
  </conditionalFormatting>
  <conditionalFormatting sqref="AD70:AH70">
    <cfRule type="cellIs" priority="8" dxfId="0" operator="greaterThan" stopIfTrue="1">
      <formula>2.6</formula>
    </cfRule>
  </conditionalFormatting>
  <conditionalFormatting sqref="AD72:AH72">
    <cfRule type="cellIs" priority="9" dxfId="0" operator="lessThan" stopIfTrue="1">
      <formula>1</formula>
    </cfRule>
  </conditionalFormatting>
  <conditionalFormatting sqref="AM87:AQ87 AM83:AQ83 AM81:AQ81">
    <cfRule type="cellIs" priority="30" dxfId="29" operator="greaterThan" stopIfTrue="1">
      <formula>TODAY()</formula>
    </cfRule>
  </conditionalFormatting>
  <conditionalFormatting sqref="AU81">
    <cfRule type="cellIs" priority="9" dxfId="40" operator="greaterThan" stopIfTrue="1">
      <formula>TODAY()</formula>
    </cfRule>
  </conditionalFormatting>
  <conditionalFormatting sqref="AD56:AH56">
    <cfRule type="cellIs" priority="10" dxfId="0" operator="greaterThan" stopIfTrue="1">
      <formula>$AU$56</formula>
    </cfRule>
  </conditionalFormatting>
  <conditionalFormatting sqref="AD62:AH62 X62:AB62">
    <cfRule type="cellIs" priority="11" dxfId="41" operator="equal" stopIfTrue="1">
      <formula>"ok"</formula>
    </cfRule>
    <cfRule type="cellIs" priority="12" dxfId="0" operator="greaterThan" stopIfTrue="1">
      <formula>1.4</formula>
    </cfRule>
  </conditionalFormatting>
  <dataValidations count="1">
    <dataValidation type="list" allowBlank="1" showInputMessage="1" showErrorMessage="1" sqref="O74:AH74">
      <formula1>MaterialiScafi</formula1>
    </dataValidation>
  </dataValidations>
  <hyperlinks>
    <hyperlink ref="AT2" r:id="rId1" display="http://www.sailing.org/classesandequipment/20055.php"/>
    <hyperlink ref="AT6" location="Sails!A1" display="Sails"/>
    <hyperlink ref="AT8" location="Equipments!A1" display="Equipments"/>
    <hyperlink ref="AT10" location="'timbro e firma'!A1" display="Timbro e f."/>
    <hyperlink ref="AT12" location="conversione!A1" display="Conversione"/>
    <hyperlink ref="AT16" location="DB!A1" display="DB"/>
  </hyperlinks>
  <printOptions horizontalCentered="1"/>
  <pageMargins left="0" right="0" top="0.35433070866141736" bottom="0.5511811023622047" header="0.31496062992125984" footer="0.31496062992125984"/>
  <pageSetup horizontalDpi="600" verticalDpi="600" orientation="portrait" paperSize="9" scale="99" r:id="rId6"/>
  <headerFooter alignWithMargins="0">
    <oddFooter>&amp;LIF18CA / PCB&amp;C&amp;F/&amp;A&amp;R1/3</oddFooter>
  </headerFooter>
  <drawing r:id="rId5"/>
  <legacyDrawing r:id="rId4"/>
  <oleObjects>
    <oleObject progId="CorelDRAW.Graphic.12" shapeId="105073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BL194"/>
  <sheetViews>
    <sheetView view="pageLayout" workbookViewId="0" topLeftCell="A1">
      <selection activeCell="AT4" sqref="AT4"/>
    </sheetView>
  </sheetViews>
  <sheetFormatPr defaultColWidth="11.421875" defaultRowHeight="15"/>
  <cols>
    <col min="1" max="44" width="2.140625" style="0" customWidth="1"/>
    <col min="45" max="45" width="3.00390625" style="0" bestFit="1" customWidth="1"/>
    <col min="46" max="46" width="11.57421875" style="0" bestFit="1" customWidth="1"/>
    <col min="47" max="47" width="7.57421875" style="0" customWidth="1"/>
    <col min="48" max="48" width="3.8515625" style="0" bestFit="1" customWidth="1"/>
    <col min="52" max="59" width="2.140625" style="0" customWidth="1"/>
    <col min="60" max="60" width="18.421875" style="0" bestFit="1" customWidth="1"/>
    <col min="61" max="61" width="20.8515625" style="0" bestFit="1" customWidth="1"/>
    <col min="62" max="62" width="17.28125" style="0" bestFit="1" customWidth="1"/>
    <col min="63" max="63" width="25.28125" style="0" bestFit="1" customWidth="1"/>
    <col min="64" max="64" width="44.28125" style="0" bestFit="1" customWidth="1"/>
  </cols>
  <sheetData>
    <row r="1" spans="1:44" ht="2.25" customHeight="1">
      <c r="A1" s="340"/>
      <c r="B1" s="341"/>
      <c r="C1" s="341"/>
      <c r="D1" s="341"/>
      <c r="E1" s="341"/>
      <c r="F1" s="341"/>
      <c r="G1" s="341"/>
      <c r="H1" s="341"/>
      <c r="I1" s="342" t="s">
        <v>197</v>
      </c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3"/>
    </row>
    <row r="2" spans="1:47" s="9" customFormat="1" ht="15.75">
      <c r="A2" s="39"/>
      <c r="B2" s="334" t="str">
        <f>Identification!B10</f>
        <v>BOAT :</v>
      </c>
      <c r="C2" s="335"/>
      <c r="D2" s="335"/>
      <c r="E2" s="335"/>
      <c r="F2" s="335"/>
      <c r="G2" s="335"/>
      <c r="H2" s="335"/>
      <c r="I2" s="336" t="str">
        <f>Identification!I10</f>
        <v>Certificate  N° :</v>
      </c>
      <c r="J2" s="608" t="str">
        <f>Identification!J10:O10</f>
        <v> </v>
      </c>
      <c r="K2" s="609"/>
      <c r="L2" s="609"/>
      <c r="M2" s="609"/>
      <c r="N2" s="609"/>
      <c r="O2" s="610"/>
      <c r="P2" s="335"/>
      <c r="Q2" s="335"/>
      <c r="R2" s="335"/>
      <c r="S2" s="335"/>
      <c r="T2" s="335"/>
      <c r="U2" s="335"/>
      <c r="V2" s="40"/>
      <c r="W2" s="40"/>
      <c r="X2" s="40"/>
      <c r="Y2" s="40"/>
      <c r="Z2" s="336" t="str">
        <f>Identification!Y10</f>
        <v>National Letters &amp; Sail N°:</v>
      </c>
      <c r="AA2" s="608" t="str">
        <f>Identification!Z10</f>
        <v>ITAxxxx</v>
      </c>
      <c r="AB2" s="609"/>
      <c r="AC2" s="609"/>
      <c r="AD2" s="609"/>
      <c r="AE2" s="609"/>
      <c r="AF2" s="610"/>
      <c r="AG2" s="40"/>
      <c r="AH2" s="40"/>
      <c r="AI2" s="40"/>
      <c r="AJ2" s="40"/>
      <c r="AK2" s="336" t="str">
        <f>Identification!AK10</f>
        <v>ISAF N° :</v>
      </c>
      <c r="AL2" s="608" t="str">
        <f>Identification!AL10:AQ10</f>
        <v> </v>
      </c>
      <c r="AM2" s="609"/>
      <c r="AN2" s="609"/>
      <c r="AO2" s="609"/>
      <c r="AP2" s="609"/>
      <c r="AQ2" s="610"/>
      <c r="AR2" s="41"/>
      <c r="AT2" s="382">
        <v>41468</v>
      </c>
      <c r="AU2" s="9" t="s">
        <v>349</v>
      </c>
    </row>
    <row r="3" spans="1:44" s="9" customFormat="1" ht="2.25" customHeight="1">
      <c r="A3" s="31"/>
      <c r="B3" s="33"/>
      <c r="C3" s="33"/>
      <c r="D3" s="33"/>
      <c r="E3" s="33"/>
      <c r="F3" s="33"/>
      <c r="G3" s="33"/>
      <c r="H3" s="33"/>
      <c r="I3" s="79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43"/>
    </row>
    <row r="4" spans="1:46" s="9" customFormat="1" ht="15.75">
      <c r="A4" s="31"/>
      <c r="B4" s="35" t="s">
        <v>226</v>
      </c>
      <c r="C4" s="33"/>
      <c r="D4" s="33"/>
      <c r="E4" s="33"/>
      <c r="F4" s="33"/>
      <c r="G4" s="33"/>
      <c r="H4" s="35"/>
      <c r="I4" s="33"/>
      <c r="J4" s="78"/>
      <c r="K4" s="78"/>
      <c r="L4" s="629" t="str">
        <f>CONCATENATE(Identification!J28," ",Identification!AD28)</f>
        <v>Nome Cognome</v>
      </c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1"/>
      <c r="AB4" s="166"/>
      <c r="AC4" s="166"/>
      <c r="AD4" s="167"/>
      <c r="AE4" s="167"/>
      <c r="AF4" s="167"/>
      <c r="AG4" s="358" t="str">
        <f>Identification!I16</f>
        <v>Brand of boat :</v>
      </c>
      <c r="AH4" s="617" t="str">
        <f>Identification!$J$16</f>
        <v> </v>
      </c>
      <c r="AI4" s="618"/>
      <c r="AJ4" s="618"/>
      <c r="AK4" s="618"/>
      <c r="AL4" s="618"/>
      <c r="AM4" s="618"/>
      <c r="AN4" s="618"/>
      <c r="AO4" s="618"/>
      <c r="AP4" s="618"/>
      <c r="AQ4" s="619"/>
      <c r="AR4" s="43"/>
      <c r="AT4" s="433" t="s">
        <v>372</v>
      </c>
    </row>
    <row r="5" spans="1:44" s="9" customFormat="1" ht="2.2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44"/>
    </row>
    <row r="6" spans="1:44" s="5" customFormat="1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6" s="9" customFormat="1" ht="15.75">
      <c r="A7" s="30" t="s">
        <v>40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9"/>
      <c r="AT7" s="433" t="s">
        <v>373</v>
      </c>
    </row>
    <row r="8" ht="2.25" customHeight="1"/>
    <row r="9" spans="14:44" ht="14.25" customHeight="1">
      <c r="N9" s="569" t="s">
        <v>200</v>
      </c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1"/>
      <c r="AJ9" s="14"/>
      <c r="AK9" s="623" t="s">
        <v>81</v>
      </c>
      <c r="AL9" s="624"/>
      <c r="AM9" s="624"/>
      <c r="AN9" s="624"/>
      <c r="AO9" s="624"/>
      <c r="AP9" s="624"/>
      <c r="AQ9" s="624"/>
      <c r="AR9" s="625"/>
    </row>
    <row r="10" spans="14:44" ht="14.25" customHeight="1">
      <c r="N10" s="80" t="s">
        <v>67</v>
      </c>
      <c r="O10" s="81"/>
      <c r="P10" s="81"/>
      <c r="Q10" s="81"/>
      <c r="R10" s="81"/>
      <c r="S10" s="81"/>
      <c r="T10" s="596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8"/>
      <c r="AJ10" s="14"/>
      <c r="AK10" s="551" t="s">
        <v>78</v>
      </c>
      <c r="AL10" s="552"/>
      <c r="AM10" s="552"/>
      <c r="AN10" s="553"/>
      <c r="AO10" s="626">
        <f>Equipments!L66</f>
        <v>0</v>
      </c>
      <c r="AP10" s="627"/>
      <c r="AQ10" s="627"/>
      <c r="AR10" s="628"/>
    </row>
    <row r="11" spans="14:44" ht="14.25" customHeight="1">
      <c r="N11" s="82" t="s">
        <v>68</v>
      </c>
      <c r="O11" s="83"/>
      <c r="P11" s="83"/>
      <c r="Q11" s="83"/>
      <c r="R11" s="83"/>
      <c r="S11" s="83"/>
      <c r="T11" s="599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1"/>
      <c r="AJ11" s="14"/>
      <c r="AK11" s="651" t="s">
        <v>79</v>
      </c>
      <c r="AL11" s="652"/>
      <c r="AM11" s="652"/>
      <c r="AN11" s="653"/>
      <c r="AO11" s="614">
        <f>Equipments!L58</f>
        <v>0</v>
      </c>
      <c r="AP11" s="615"/>
      <c r="AQ11" s="615"/>
      <c r="AR11" s="616"/>
    </row>
    <row r="12" spans="14:44" ht="14.25" customHeight="1">
      <c r="N12" s="84" t="s">
        <v>70</v>
      </c>
      <c r="O12" s="85"/>
      <c r="P12" s="85"/>
      <c r="Q12" s="85"/>
      <c r="R12" s="85"/>
      <c r="S12" s="85"/>
      <c r="T12" s="605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7"/>
      <c r="AJ12" s="14"/>
      <c r="AK12" s="88" t="s">
        <v>80</v>
      </c>
      <c r="AL12" s="89"/>
      <c r="AM12" s="89"/>
      <c r="AN12" s="89"/>
      <c r="AO12" s="591">
        <f>(AO10*AO11)/2</f>
        <v>0</v>
      </c>
      <c r="AP12" s="592"/>
      <c r="AQ12" s="592"/>
      <c r="AR12" s="593"/>
    </row>
    <row r="13" spans="14:59" ht="14.25" customHeight="1">
      <c r="N13" s="82" t="s">
        <v>69</v>
      </c>
      <c r="O13" s="83"/>
      <c r="P13" s="83"/>
      <c r="Q13" s="83"/>
      <c r="R13" s="83"/>
      <c r="S13" s="83"/>
      <c r="T13" s="605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7"/>
      <c r="AJ13" s="14"/>
      <c r="AK13" s="16"/>
      <c r="AL13" s="16"/>
      <c r="AM13" s="16"/>
      <c r="AN13" s="16"/>
      <c r="AO13" s="16"/>
      <c r="AP13" s="16"/>
      <c r="AQ13" s="16"/>
      <c r="AR13" s="16"/>
      <c r="AZ13" s="545" t="s">
        <v>347</v>
      </c>
      <c r="BA13" s="546"/>
      <c r="BB13" s="546"/>
      <c r="BC13" s="546"/>
      <c r="BD13" s="546"/>
      <c r="BE13" s="546"/>
      <c r="BF13" s="546"/>
      <c r="BG13" s="547"/>
    </row>
    <row r="14" spans="14:59" ht="14.25" customHeight="1">
      <c r="N14" s="86" t="s">
        <v>71</v>
      </c>
      <c r="O14" s="87"/>
      <c r="P14" s="87"/>
      <c r="Q14" s="87"/>
      <c r="R14" s="87"/>
      <c r="S14" s="87"/>
      <c r="T14" s="620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2"/>
      <c r="AJ14" s="14"/>
      <c r="AK14" s="512" t="s">
        <v>82</v>
      </c>
      <c r="AL14" s="513"/>
      <c r="AM14" s="513"/>
      <c r="AN14" s="513"/>
      <c r="AO14" s="513"/>
      <c r="AP14" s="513"/>
      <c r="AQ14" s="513"/>
      <c r="AR14" s="514"/>
      <c r="AZ14" s="548"/>
      <c r="BA14" s="549"/>
      <c r="BB14" s="549"/>
      <c r="BC14" s="549"/>
      <c r="BD14" s="549"/>
      <c r="BE14" s="549"/>
      <c r="BF14" s="549"/>
      <c r="BG14" s="550"/>
    </row>
    <row r="15" spans="14:59" ht="14.25" customHeight="1">
      <c r="N15" s="594" t="s">
        <v>41</v>
      </c>
      <c r="O15" s="595"/>
      <c r="P15" s="602"/>
      <c r="Q15" s="603"/>
      <c r="R15" s="604"/>
      <c r="S15" s="90" t="s">
        <v>42</v>
      </c>
      <c r="T15" s="91"/>
      <c r="U15" s="91"/>
      <c r="V15" s="91"/>
      <c r="W15" s="91"/>
      <c r="X15" s="91"/>
      <c r="Y15" s="91"/>
      <c r="Z15" s="91"/>
      <c r="AA15" s="91"/>
      <c r="AB15" s="92"/>
      <c r="AC15" s="92"/>
      <c r="AD15" s="92"/>
      <c r="AE15" s="92"/>
      <c r="AF15" s="611">
        <f>SUM((P27+P31)*(P15-P30)+(P30*P27))/2</f>
        <v>0</v>
      </c>
      <c r="AG15" s="612"/>
      <c r="AH15" s="612"/>
      <c r="AI15" s="613"/>
      <c r="AJ15" s="14"/>
      <c r="AK15" s="551" t="s">
        <v>184</v>
      </c>
      <c r="AL15" s="552"/>
      <c r="AM15" s="552"/>
      <c r="AN15" s="553"/>
      <c r="AO15" s="554">
        <f>Equipments!AC58/1000</f>
        <v>0</v>
      </c>
      <c r="AP15" s="555"/>
      <c r="AQ15" s="555"/>
      <c r="AR15" s="556"/>
      <c r="AT15" s="360"/>
      <c r="AZ15" s="551" t="s">
        <v>184</v>
      </c>
      <c r="BA15" s="552"/>
      <c r="BB15" s="552"/>
      <c r="BC15" s="553"/>
      <c r="BD15" s="554">
        <f>Equipments!AC58/1000</f>
        <v>0</v>
      </c>
      <c r="BE15" s="555"/>
      <c r="BF15" s="555"/>
      <c r="BG15" s="556"/>
    </row>
    <row r="16" spans="14:59" ht="14.25" customHeight="1">
      <c r="N16" s="575" t="s">
        <v>43</v>
      </c>
      <c r="O16" s="576"/>
      <c r="P16" s="588"/>
      <c r="Q16" s="589"/>
      <c r="R16" s="590"/>
      <c r="S16" s="93" t="s">
        <v>44</v>
      </c>
      <c r="T16" s="94"/>
      <c r="U16" s="94"/>
      <c r="V16" s="94"/>
      <c r="W16" s="94"/>
      <c r="X16" s="94"/>
      <c r="Y16" s="94"/>
      <c r="Z16" s="94"/>
      <c r="AA16" s="94"/>
      <c r="AB16" s="95"/>
      <c r="AC16" s="95"/>
      <c r="AD16" s="95"/>
      <c r="AE16" s="95"/>
      <c r="AF16" s="542">
        <f>SUM(P17*P18)/2</f>
        <v>0</v>
      </c>
      <c r="AG16" s="543"/>
      <c r="AH16" s="543"/>
      <c r="AI16" s="544"/>
      <c r="AJ16" s="14"/>
      <c r="AK16" s="557" t="s">
        <v>83</v>
      </c>
      <c r="AL16" s="558"/>
      <c r="AM16" s="558"/>
      <c r="AN16" s="558"/>
      <c r="AO16" s="559">
        <f>Equipments!AC60/1000</f>
        <v>0</v>
      </c>
      <c r="AP16" s="560"/>
      <c r="AQ16" s="560"/>
      <c r="AR16" s="561"/>
      <c r="AZ16" s="557" t="s">
        <v>83</v>
      </c>
      <c r="BA16" s="558"/>
      <c r="BB16" s="558"/>
      <c r="BC16" s="558"/>
      <c r="BD16" s="559">
        <f>Equipments!AC60/1000</f>
        <v>0</v>
      </c>
      <c r="BE16" s="560"/>
      <c r="BF16" s="560"/>
      <c r="BG16" s="561"/>
    </row>
    <row r="17" spans="14:59" ht="14.25" customHeight="1">
      <c r="N17" s="575" t="s">
        <v>45</v>
      </c>
      <c r="O17" s="576"/>
      <c r="P17" s="588"/>
      <c r="Q17" s="589"/>
      <c r="R17" s="590"/>
      <c r="S17" s="93" t="s">
        <v>46</v>
      </c>
      <c r="T17" s="94"/>
      <c r="U17" s="94"/>
      <c r="V17" s="94"/>
      <c r="W17" s="94"/>
      <c r="X17" s="94"/>
      <c r="Y17" s="94"/>
      <c r="Z17" s="94"/>
      <c r="AA17" s="94"/>
      <c r="AB17" s="95"/>
      <c r="AC17" s="95"/>
      <c r="AD17" s="95"/>
      <c r="AE17" s="95"/>
      <c r="AF17" s="542">
        <f>SUM((P25*P26)/3)*2</f>
        <v>0</v>
      </c>
      <c r="AG17" s="543"/>
      <c r="AH17" s="543"/>
      <c r="AI17" s="544"/>
      <c r="AJ17" s="14"/>
      <c r="AK17" s="557" t="s">
        <v>84</v>
      </c>
      <c r="AL17" s="558"/>
      <c r="AM17" s="558"/>
      <c r="AN17" s="558"/>
      <c r="AO17" s="559">
        <f>Equipments!AC62/1000</f>
        <v>0</v>
      </c>
      <c r="AP17" s="560"/>
      <c r="AQ17" s="560"/>
      <c r="AR17" s="561"/>
      <c r="AZ17" s="557" t="s">
        <v>84</v>
      </c>
      <c r="BA17" s="558"/>
      <c r="BB17" s="558"/>
      <c r="BC17" s="558"/>
      <c r="BD17" s="559">
        <f>Equipments!AC62/1000</f>
        <v>0</v>
      </c>
      <c r="BE17" s="560"/>
      <c r="BF17" s="560"/>
      <c r="BG17" s="561"/>
    </row>
    <row r="18" spans="14:59" ht="14.25" customHeight="1">
      <c r="N18" s="575" t="s">
        <v>47</v>
      </c>
      <c r="O18" s="576"/>
      <c r="P18" s="588"/>
      <c r="Q18" s="589"/>
      <c r="R18" s="590"/>
      <c r="S18" s="93" t="s">
        <v>48</v>
      </c>
      <c r="T18" s="94"/>
      <c r="U18" s="94"/>
      <c r="V18" s="94"/>
      <c r="W18" s="94"/>
      <c r="X18" s="94"/>
      <c r="Y18" s="94"/>
      <c r="Z18" s="94"/>
      <c r="AA18" s="94"/>
      <c r="AB18" s="95"/>
      <c r="AC18" s="95"/>
      <c r="AD18" s="95"/>
      <c r="AE18" s="95"/>
      <c r="AF18" s="542">
        <f>SUM(P19*P20)/2</f>
        <v>0</v>
      </c>
      <c r="AG18" s="543"/>
      <c r="AH18" s="543"/>
      <c r="AI18" s="544"/>
      <c r="AJ18" s="14"/>
      <c r="AK18" s="562" t="s">
        <v>78</v>
      </c>
      <c r="AL18" s="563"/>
      <c r="AM18" s="563"/>
      <c r="AN18" s="563"/>
      <c r="AO18" s="564">
        <f>Equipments!AC64</f>
        <v>0</v>
      </c>
      <c r="AP18" s="565"/>
      <c r="AQ18" s="565"/>
      <c r="AR18" s="566"/>
      <c r="AT18" s="360"/>
      <c r="AZ18" s="562" t="s">
        <v>78</v>
      </c>
      <c r="BA18" s="563"/>
      <c r="BB18" s="563"/>
      <c r="BC18" s="563"/>
      <c r="BD18" s="564">
        <f>Equipments!AC64</f>
        <v>0</v>
      </c>
      <c r="BE18" s="565"/>
      <c r="BF18" s="565"/>
      <c r="BG18" s="566"/>
    </row>
    <row r="19" spans="14:59" ht="14.25" customHeight="1">
      <c r="N19" s="575" t="s">
        <v>49</v>
      </c>
      <c r="O19" s="576"/>
      <c r="P19" s="588"/>
      <c r="Q19" s="589"/>
      <c r="R19" s="590"/>
      <c r="S19" s="93" t="s">
        <v>50</v>
      </c>
      <c r="T19" s="94"/>
      <c r="U19" s="94"/>
      <c r="V19" s="94"/>
      <c r="W19" s="94"/>
      <c r="X19" s="94"/>
      <c r="Y19" s="94"/>
      <c r="Z19" s="94"/>
      <c r="AA19" s="94"/>
      <c r="AB19" s="95"/>
      <c r="AC19" s="95"/>
      <c r="AD19" s="95"/>
      <c r="AE19" s="95"/>
      <c r="AF19" s="542">
        <f>SUM((P23*P24)/3)*2</f>
        <v>0</v>
      </c>
      <c r="AG19" s="543"/>
      <c r="AH19" s="543"/>
      <c r="AI19" s="544"/>
      <c r="AJ19" s="14"/>
      <c r="AK19" s="88" t="s">
        <v>80</v>
      </c>
      <c r="AL19" s="89"/>
      <c r="AM19" s="89"/>
      <c r="AN19" s="89"/>
      <c r="AO19" s="539">
        <f>IF(AO15&lt;&gt;0,0,IF(AO16&lt;AO17*1.5,0,+AO16*AO18))</f>
        <v>0</v>
      </c>
      <c r="AP19" s="540"/>
      <c r="AQ19" s="540"/>
      <c r="AR19" s="541"/>
      <c r="AT19" s="361">
        <f>IF(AO15&lt;&gt;0,0,IF(AO16&lt;AO17*1.5,0,+AO16*AO18))</f>
        <v>0</v>
      </c>
      <c r="AW19" s="359"/>
      <c r="AZ19" s="88" t="s">
        <v>80</v>
      </c>
      <c r="BA19" s="89"/>
      <c r="BB19" s="89"/>
      <c r="BC19" s="89"/>
      <c r="BD19" s="539">
        <f>(BD15*BD18)+(BD16+BD17)/2*BD18</f>
        <v>0</v>
      </c>
      <c r="BE19" s="540"/>
      <c r="BF19" s="540"/>
      <c r="BG19" s="541"/>
    </row>
    <row r="20" spans="14:36" ht="14.25" customHeight="1">
      <c r="N20" s="575" t="s">
        <v>51</v>
      </c>
      <c r="O20" s="576"/>
      <c r="P20" s="588"/>
      <c r="Q20" s="589"/>
      <c r="R20" s="590"/>
      <c r="S20" s="93" t="s">
        <v>52</v>
      </c>
      <c r="T20" s="94"/>
      <c r="U20" s="94"/>
      <c r="V20" s="94"/>
      <c r="W20" s="94"/>
      <c r="X20" s="94"/>
      <c r="Y20" s="94"/>
      <c r="Z20" s="94"/>
      <c r="AA20" s="94"/>
      <c r="AB20" s="95"/>
      <c r="AC20" s="95"/>
      <c r="AD20" s="95"/>
      <c r="AE20" s="95"/>
      <c r="AF20" s="542">
        <f>SUM((P21*P22)/3)*2</f>
        <v>0</v>
      </c>
      <c r="AG20" s="543"/>
      <c r="AH20" s="543"/>
      <c r="AI20" s="544"/>
      <c r="AJ20" s="14"/>
    </row>
    <row r="21" spans="14:48" ht="14.25" customHeight="1">
      <c r="N21" s="575" t="s">
        <v>53</v>
      </c>
      <c r="O21" s="576"/>
      <c r="P21" s="588"/>
      <c r="Q21" s="589"/>
      <c r="R21" s="590"/>
      <c r="S21" s="93" t="s">
        <v>54</v>
      </c>
      <c r="T21" s="94"/>
      <c r="U21" s="94"/>
      <c r="V21" s="94"/>
      <c r="W21" s="94"/>
      <c r="X21" s="94"/>
      <c r="Y21" s="94"/>
      <c r="Z21" s="94"/>
      <c r="AA21" s="94"/>
      <c r="AB21" s="95"/>
      <c r="AC21" s="95"/>
      <c r="AD21" s="95"/>
      <c r="AE21" s="95"/>
      <c r="AF21" s="542">
        <f>SUM((P15*P16)/3)*2</f>
        <v>0</v>
      </c>
      <c r="AG21" s="543"/>
      <c r="AH21" s="543"/>
      <c r="AI21" s="544"/>
      <c r="AJ21" s="14"/>
      <c r="AT21" s="374" t="s">
        <v>230</v>
      </c>
      <c r="AU21" s="346">
        <f>+P15-P30</f>
        <v>0</v>
      </c>
      <c r="AV21" s="347"/>
    </row>
    <row r="22" spans="14:48" ht="14.25" customHeight="1">
      <c r="N22" s="575" t="s">
        <v>55</v>
      </c>
      <c r="O22" s="576"/>
      <c r="P22" s="588"/>
      <c r="Q22" s="589"/>
      <c r="R22" s="590"/>
      <c r="S22" s="96" t="s">
        <v>56</v>
      </c>
      <c r="T22" s="97"/>
      <c r="U22" s="97"/>
      <c r="V22" s="97"/>
      <c r="W22" s="97"/>
      <c r="X22" s="97"/>
      <c r="Y22" s="97"/>
      <c r="Z22" s="97"/>
      <c r="AA22" s="97"/>
      <c r="AB22" s="98"/>
      <c r="AC22" s="98"/>
      <c r="AD22" s="98"/>
      <c r="AE22" s="98"/>
      <c r="AF22" s="572">
        <f>SUM((P28*P29)/3)*2</f>
        <v>0</v>
      </c>
      <c r="AG22" s="573"/>
      <c r="AH22" s="573"/>
      <c r="AI22" s="574"/>
      <c r="AJ22" s="14"/>
      <c r="AT22" s="375" t="s">
        <v>348</v>
      </c>
      <c r="AU22" s="349">
        <f>SQRT(P27*P27+AU21*AU21)</f>
        <v>0</v>
      </c>
      <c r="AV22" s="350"/>
    </row>
    <row r="23" spans="14:48" ht="14.25" customHeight="1">
      <c r="N23" s="575" t="s">
        <v>57</v>
      </c>
      <c r="O23" s="576"/>
      <c r="P23" s="588"/>
      <c r="Q23" s="589"/>
      <c r="R23" s="590"/>
      <c r="S23" s="99" t="s">
        <v>73</v>
      </c>
      <c r="T23" s="100"/>
      <c r="U23" s="100"/>
      <c r="V23" s="100"/>
      <c r="W23" s="101"/>
      <c r="X23" s="102"/>
      <c r="Y23" s="101"/>
      <c r="Z23" s="101"/>
      <c r="AA23" s="101"/>
      <c r="AB23" s="103"/>
      <c r="AC23" s="103"/>
      <c r="AD23" s="103"/>
      <c r="AE23" s="103"/>
      <c r="AF23" s="591">
        <f>SUM(AF15:AF22)</f>
        <v>0</v>
      </c>
      <c r="AG23" s="592"/>
      <c r="AH23" s="592"/>
      <c r="AI23" s="593"/>
      <c r="AJ23" s="14"/>
      <c r="AK23" s="16"/>
      <c r="AL23" s="16"/>
      <c r="AM23" s="16"/>
      <c r="AN23" s="16"/>
      <c r="AO23" s="16"/>
      <c r="AP23" s="16"/>
      <c r="AQ23" s="16"/>
      <c r="AR23" s="16"/>
      <c r="AT23" s="375" t="s">
        <v>234</v>
      </c>
      <c r="AU23" s="349" t="e">
        <f>+(P31*P31+AU22*AU22-P17*P17)/(2*P31*AU22)</f>
        <v>#DIV/0!</v>
      </c>
      <c r="AV23" s="350"/>
    </row>
    <row r="24" spans="14:48" ht="14.25" customHeight="1">
      <c r="N24" s="575" t="s">
        <v>58</v>
      </c>
      <c r="O24" s="576"/>
      <c r="P24" s="588"/>
      <c r="Q24" s="589"/>
      <c r="R24" s="590"/>
      <c r="S24" s="99" t="s">
        <v>72</v>
      </c>
      <c r="T24" s="100"/>
      <c r="U24" s="100"/>
      <c r="V24" s="100"/>
      <c r="W24" s="100"/>
      <c r="X24" s="100"/>
      <c r="Y24" s="100"/>
      <c r="Z24" s="100"/>
      <c r="AA24" s="100"/>
      <c r="AB24" s="103"/>
      <c r="AC24" s="103"/>
      <c r="AD24" s="103"/>
      <c r="AE24" s="103"/>
      <c r="AF24" s="580">
        <f>(AO10*AO11)/2</f>
        <v>0</v>
      </c>
      <c r="AG24" s="581"/>
      <c r="AH24" s="581"/>
      <c r="AI24" s="582"/>
      <c r="AJ24" s="14"/>
      <c r="AK24" s="16"/>
      <c r="AL24" s="16"/>
      <c r="AM24" s="16"/>
      <c r="AN24" s="16"/>
      <c r="AO24" s="16"/>
      <c r="AP24" s="16"/>
      <c r="AQ24" s="16"/>
      <c r="AR24" s="16"/>
      <c r="AT24" s="376" t="s">
        <v>231</v>
      </c>
      <c r="AU24" s="349" t="e">
        <f>ACOS(AU23)</f>
        <v>#DIV/0!</v>
      </c>
      <c r="AV24" s="379" t="s">
        <v>232</v>
      </c>
    </row>
    <row r="25" spans="14:48" ht="14.25" customHeight="1">
      <c r="N25" s="575" t="s">
        <v>59</v>
      </c>
      <c r="O25" s="576"/>
      <c r="P25" s="588"/>
      <c r="Q25" s="589"/>
      <c r="R25" s="590"/>
      <c r="S25" s="99" t="s">
        <v>74</v>
      </c>
      <c r="T25" s="100"/>
      <c r="U25" s="100"/>
      <c r="V25" s="100"/>
      <c r="W25" s="100"/>
      <c r="X25" s="100"/>
      <c r="Y25" s="100"/>
      <c r="Z25" s="100"/>
      <c r="AA25" s="100"/>
      <c r="AB25" s="103"/>
      <c r="AC25" s="103"/>
      <c r="AD25" s="103"/>
      <c r="AE25" s="103"/>
      <c r="AF25" s="580">
        <f>IF(AO16&gt;1.5*AO17,(AO16+AO17)*AO18/2,0)</f>
        <v>0</v>
      </c>
      <c r="AG25" s="581"/>
      <c r="AH25" s="581"/>
      <c r="AI25" s="582"/>
      <c r="AJ25" s="14"/>
      <c r="AK25" s="16"/>
      <c r="AL25" s="16"/>
      <c r="AM25" s="16"/>
      <c r="AN25" s="16"/>
      <c r="AO25" s="16"/>
      <c r="AP25" s="16"/>
      <c r="AQ25" s="16"/>
      <c r="AR25" s="16"/>
      <c r="AT25" s="376" t="s">
        <v>231</v>
      </c>
      <c r="AU25" s="436" t="e">
        <f>+AU24*180/PI()</f>
        <v>#DIV/0!</v>
      </c>
      <c r="AV25" s="379" t="s">
        <v>233</v>
      </c>
    </row>
    <row r="26" spans="14:48" ht="14.25" customHeight="1">
      <c r="N26" s="575" t="s">
        <v>60</v>
      </c>
      <c r="O26" s="576"/>
      <c r="P26" s="588"/>
      <c r="Q26" s="589"/>
      <c r="R26" s="590"/>
      <c r="S26" s="104" t="s">
        <v>66</v>
      </c>
      <c r="T26" s="100"/>
      <c r="U26" s="100"/>
      <c r="V26" s="100"/>
      <c r="W26" s="101"/>
      <c r="X26" s="101"/>
      <c r="Y26" s="101"/>
      <c r="Z26" s="101"/>
      <c r="AA26" s="101"/>
      <c r="AB26" s="103"/>
      <c r="AC26" s="103"/>
      <c r="AD26" s="103"/>
      <c r="AE26" s="103"/>
      <c r="AF26" s="591">
        <f>SUM(AF23+AF24)</f>
        <v>0</v>
      </c>
      <c r="AG26" s="592"/>
      <c r="AH26" s="592"/>
      <c r="AI26" s="593"/>
      <c r="AJ26" s="17" t="s">
        <v>222</v>
      </c>
      <c r="AK26" s="18"/>
      <c r="AL26" s="18"/>
      <c r="AM26" s="18"/>
      <c r="AN26" s="18"/>
      <c r="AO26" s="18"/>
      <c r="AP26" s="18"/>
      <c r="AQ26" s="18"/>
      <c r="AR26" s="18"/>
      <c r="AT26" s="375" t="s">
        <v>235</v>
      </c>
      <c r="AU26" s="349" t="e">
        <f>ATAN(P27/AU21)</f>
        <v>#DIV/0!</v>
      </c>
      <c r="AV26" s="379" t="s">
        <v>232</v>
      </c>
    </row>
    <row r="27" spans="14:48" ht="14.25" customHeight="1">
      <c r="N27" s="575" t="s">
        <v>61</v>
      </c>
      <c r="O27" s="576"/>
      <c r="P27" s="588"/>
      <c r="Q27" s="589"/>
      <c r="R27" s="590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4"/>
      <c r="AK27" s="16"/>
      <c r="AL27" s="16"/>
      <c r="AM27" s="16"/>
      <c r="AN27" s="16"/>
      <c r="AO27" s="16"/>
      <c r="AP27" s="16"/>
      <c r="AQ27" s="16"/>
      <c r="AR27" s="16"/>
      <c r="AT27" s="377" t="s">
        <v>235</v>
      </c>
      <c r="AU27" s="435" t="e">
        <f>+AU26*180/PI()</f>
        <v>#DIV/0!</v>
      </c>
      <c r="AV27" s="378" t="s">
        <v>233</v>
      </c>
    </row>
    <row r="28" spans="14:50" s="9" customFormat="1" ht="14.25" customHeight="1">
      <c r="N28" s="575" t="s">
        <v>62</v>
      </c>
      <c r="O28" s="576"/>
      <c r="P28" s="588"/>
      <c r="Q28" s="589"/>
      <c r="R28" s="590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9"/>
      <c r="AK28" s="16"/>
      <c r="AL28" s="16"/>
      <c r="AM28" s="16"/>
      <c r="AN28" s="16"/>
      <c r="AO28" s="16"/>
      <c r="AP28" s="16"/>
      <c r="AQ28" s="16"/>
      <c r="AR28" s="16"/>
      <c r="AS28"/>
      <c r="AT28"/>
      <c r="AU28"/>
      <c r="AV28"/>
      <c r="AW28"/>
      <c r="AX28"/>
    </row>
    <row r="29" spans="14:44" ht="14.25" customHeight="1">
      <c r="N29" s="575" t="s">
        <v>63</v>
      </c>
      <c r="O29" s="576"/>
      <c r="P29" s="588"/>
      <c r="Q29" s="589"/>
      <c r="R29" s="590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9"/>
      <c r="AK29" s="16"/>
      <c r="AL29" s="16"/>
      <c r="AM29" s="16"/>
      <c r="AN29" s="16"/>
      <c r="AO29" s="16"/>
      <c r="AP29" s="16"/>
      <c r="AQ29" s="16"/>
      <c r="AR29" s="16"/>
    </row>
    <row r="30" spans="14:44" ht="14.25" customHeight="1">
      <c r="N30" s="575" t="s">
        <v>64</v>
      </c>
      <c r="O30" s="576"/>
      <c r="P30" s="588"/>
      <c r="Q30" s="589"/>
      <c r="R30" s="590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9"/>
      <c r="AK30" s="16"/>
      <c r="AL30" s="16"/>
      <c r="AM30" s="16"/>
      <c r="AN30" s="16"/>
      <c r="AO30" s="16"/>
      <c r="AP30" s="16"/>
      <c r="AQ30" s="16"/>
      <c r="AR30" s="16"/>
    </row>
    <row r="31" spans="14:44" ht="14.25" customHeight="1">
      <c r="N31" s="635" t="s">
        <v>65</v>
      </c>
      <c r="O31" s="636"/>
      <c r="P31" s="632"/>
      <c r="Q31" s="633"/>
      <c r="R31" s="634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9"/>
      <c r="AK31" s="16"/>
      <c r="AL31" s="16"/>
      <c r="AM31" s="16"/>
      <c r="AN31" s="16"/>
      <c r="AO31" s="16"/>
      <c r="AP31" s="16"/>
      <c r="AQ31" s="16"/>
      <c r="AR31" s="16"/>
    </row>
    <row r="32" spans="14:44" ht="14.25" customHeight="1">
      <c r="N32" s="583" t="s">
        <v>90</v>
      </c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5"/>
      <c r="AH32" s="20"/>
      <c r="AI32" s="15"/>
      <c r="AJ32" s="15"/>
      <c r="AK32" s="13" t="s">
        <v>86</v>
      </c>
      <c r="AL32" s="15"/>
      <c r="AM32" s="15"/>
      <c r="AN32" s="15"/>
      <c r="AO32" s="21" t="s">
        <v>85</v>
      </c>
      <c r="AP32" s="15"/>
      <c r="AQ32" s="15"/>
      <c r="AR32" s="22"/>
    </row>
    <row r="33" spans="14:49" ht="14.25" customHeight="1">
      <c r="N33" s="586" t="s">
        <v>75</v>
      </c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107"/>
      <c r="AG33" s="107"/>
      <c r="AH33" s="108"/>
      <c r="AI33" s="107"/>
      <c r="AJ33" s="109"/>
      <c r="AK33" s="107"/>
      <c r="AL33" s="657">
        <f>+P31</f>
        <v>0</v>
      </c>
      <c r="AM33" s="658"/>
      <c r="AN33" s="659"/>
      <c r="AO33" s="69" t="s">
        <v>88</v>
      </c>
      <c r="AP33" s="122"/>
      <c r="AQ33" s="122"/>
      <c r="AR33" s="123"/>
      <c r="AW33" s="354" t="s">
        <v>350</v>
      </c>
    </row>
    <row r="34" spans="14:49" ht="14.25" customHeight="1">
      <c r="N34" s="110" t="s">
        <v>92</v>
      </c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2"/>
      <c r="AG34" s="112"/>
      <c r="AH34" s="113"/>
      <c r="AI34" s="112"/>
      <c r="AJ34" s="112"/>
      <c r="AK34" s="112"/>
      <c r="AL34" s="645"/>
      <c r="AM34" s="646"/>
      <c r="AN34" s="647"/>
      <c r="AO34" s="69" t="s">
        <v>89</v>
      </c>
      <c r="AP34" s="122"/>
      <c r="AQ34" s="122"/>
      <c r="AR34" s="123"/>
      <c r="AW34" s="380">
        <f>+AL36</f>
        <v>0</v>
      </c>
    </row>
    <row r="35" spans="14:49" ht="14.25" customHeight="1">
      <c r="N35" s="116" t="s">
        <v>91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2"/>
      <c r="AG35" s="112"/>
      <c r="AH35" s="113"/>
      <c r="AI35" s="112"/>
      <c r="AJ35" s="112"/>
      <c r="AK35" s="112"/>
      <c r="AL35" s="654">
        <f>+AU35</f>
      </c>
      <c r="AM35" s="655"/>
      <c r="AN35" s="656"/>
      <c r="AO35" s="69" t="s">
        <v>77</v>
      </c>
      <c r="AP35" s="122"/>
      <c r="AQ35" s="122"/>
      <c r="AR35" s="123"/>
      <c r="AT35" s="352" t="e">
        <f>+AU27+AU25</f>
        <v>#DIV/0!</v>
      </c>
      <c r="AU35" s="353">
        <f>IF(OR(AU21=0,AU22=0,P31=0),"",AT35)</f>
      </c>
      <c r="AV35" s="355" t="s">
        <v>233</v>
      </c>
      <c r="AW35" s="357" t="s">
        <v>250</v>
      </c>
    </row>
    <row r="36" spans="14:49" ht="14.25" customHeight="1">
      <c r="N36" s="567" t="s">
        <v>76</v>
      </c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118"/>
      <c r="AG36" s="118"/>
      <c r="AH36" s="119"/>
      <c r="AI36" s="120"/>
      <c r="AJ36" s="121"/>
      <c r="AK36" s="120" t="s">
        <v>87</v>
      </c>
      <c r="AL36" s="648"/>
      <c r="AM36" s="649"/>
      <c r="AN36" s="650"/>
      <c r="AO36" s="121"/>
      <c r="AP36" s="121"/>
      <c r="AQ36" s="121"/>
      <c r="AR36" s="124"/>
      <c r="AT36" s="344" t="str">
        <f>IF(AL36&lt;1,"Non conforme per  finestra troppo piccola","ok")</f>
        <v>Non conforme per  finestra troppo piccola</v>
      </c>
      <c r="AW36" s="356" t="s">
        <v>240</v>
      </c>
    </row>
    <row r="37" spans="14:44" ht="2.25" customHeight="1"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437" t="s">
        <v>240</v>
      </c>
      <c r="AM37" s="16"/>
      <c r="AN37" s="16"/>
      <c r="AO37" s="16"/>
      <c r="AP37" s="16"/>
      <c r="AQ37" s="16"/>
      <c r="AR37" s="16"/>
    </row>
    <row r="38" spans="14:64" ht="14.25" customHeight="1" thickBot="1">
      <c r="N38" s="569" t="s">
        <v>93</v>
      </c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1"/>
      <c r="AF38" s="689" t="s">
        <v>41</v>
      </c>
      <c r="AG38" s="690"/>
      <c r="AH38" s="686"/>
      <c r="AI38" s="687"/>
      <c r="AJ38" s="688"/>
      <c r="AK38" s="129" t="s">
        <v>97</v>
      </c>
      <c r="AL38" s="128"/>
      <c r="AM38" s="128"/>
      <c r="AN38" s="128"/>
      <c r="AO38" s="128"/>
      <c r="AP38" s="691">
        <f>(AH38*AH41)/2</f>
        <v>0</v>
      </c>
      <c r="AQ38" s="692"/>
      <c r="AR38" s="693"/>
      <c r="BH38" s="364" t="s">
        <v>381</v>
      </c>
      <c r="BI38" s="366" t="s">
        <v>382</v>
      </c>
      <c r="BJ38" s="366" t="s">
        <v>383</v>
      </c>
      <c r="BK38" s="366" t="s">
        <v>384</v>
      </c>
      <c r="BL38" s="367" t="s">
        <v>385</v>
      </c>
    </row>
    <row r="39" spans="14:64" ht="14.25" customHeight="1" thickTop="1">
      <c r="N39" s="125"/>
      <c r="O39" s="89"/>
      <c r="P39" s="89"/>
      <c r="Q39" s="89"/>
      <c r="R39" s="89"/>
      <c r="S39" s="89"/>
      <c r="T39" s="126" t="s">
        <v>102</v>
      </c>
      <c r="U39" s="337">
        <f>+AT39</f>
      </c>
      <c r="V39" s="577" t="s">
        <v>103</v>
      </c>
      <c r="W39" s="578"/>
      <c r="X39" s="578"/>
      <c r="Y39" s="578"/>
      <c r="Z39" s="578"/>
      <c r="AA39" s="578"/>
      <c r="AB39" s="578"/>
      <c r="AC39" s="579"/>
      <c r="AD39" s="337">
        <f>+AU39</f>
      </c>
      <c r="AE39" s="127"/>
      <c r="AF39" s="575" t="s">
        <v>43</v>
      </c>
      <c r="AG39" s="576"/>
      <c r="AH39" s="640"/>
      <c r="AI39" s="641"/>
      <c r="AJ39" s="642"/>
      <c r="AK39" s="130" t="s">
        <v>98</v>
      </c>
      <c r="AL39" s="112"/>
      <c r="AM39" s="112"/>
      <c r="AN39" s="112"/>
      <c r="AO39" s="112"/>
      <c r="AP39" s="680">
        <f>((AH42*AH43)/3)*2</f>
        <v>0</v>
      </c>
      <c r="AQ39" s="681"/>
      <c r="AR39" s="682"/>
      <c r="AT39" s="344">
        <f>IF(AND(AT42="piccolo",AT40="OK"),"ü","")</f>
      </c>
      <c r="AU39" s="344">
        <f>IF(AND(AT42="grande",AT40="OK"),"ü","")</f>
      </c>
      <c r="BH39" s="363" t="s">
        <v>236</v>
      </c>
      <c r="BI39" s="12">
        <v>17</v>
      </c>
      <c r="BJ39" s="12">
        <v>50</v>
      </c>
      <c r="BK39" s="12" t="s">
        <v>245</v>
      </c>
      <c r="BL39" s="438">
        <v>42140</v>
      </c>
    </row>
    <row r="40" spans="14:64" ht="14.25" customHeight="1">
      <c r="N40" s="80" t="s">
        <v>67</v>
      </c>
      <c r="O40" s="81"/>
      <c r="P40" s="81"/>
      <c r="Q40" s="81"/>
      <c r="R40" s="81"/>
      <c r="S40" s="81"/>
      <c r="T40" s="637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9"/>
      <c r="AF40" s="643" t="s">
        <v>45</v>
      </c>
      <c r="AG40" s="644"/>
      <c r="AH40" s="640"/>
      <c r="AI40" s="641"/>
      <c r="AJ40" s="642"/>
      <c r="AK40" s="130" t="s">
        <v>99</v>
      </c>
      <c r="AL40" s="112"/>
      <c r="AM40" s="112"/>
      <c r="AN40" s="112"/>
      <c r="AO40" s="112"/>
      <c r="AP40" s="680">
        <f>((AH40*AH44)/3)*2</f>
        <v>0</v>
      </c>
      <c r="AQ40" s="681"/>
      <c r="AR40" s="682"/>
      <c r="AT40" s="344">
        <f>IF(AH38="","",IF(AND(AU42="OK",AT47="OK",AT48="OK",AU48="OK",AT49="OK",AT50="OK"),"OK","fuori stazza"))</f>
      </c>
      <c r="BH40" s="363" t="s">
        <v>360</v>
      </c>
      <c r="BI40" s="12">
        <v>10</v>
      </c>
      <c r="BJ40" s="12">
        <v>51</v>
      </c>
      <c r="BK40" s="12" t="s">
        <v>248</v>
      </c>
      <c r="BL40" s="439">
        <v>42156</v>
      </c>
    </row>
    <row r="41" spans="14:64" ht="14.25" customHeight="1">
      <c r="N41" s="82" t="s">
        <v>68</v>
      </c>
      <c r="O41" s="83"/>
      <c r="P41" s="83"/>
      <c r="Q41" s="83"/>
      <c r="R41" s="83"/>
      <c r="S41" s="83"/>
      <c r="T41" s="599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1"/>
      <c r="AF41" s="643" t="s">
        <v>94</v>
      </c>
      <c r="AG41" s="644"/>
      <c r="AH41" s="640"/>
      <c r="AI41" s="641"/>
      <c r="AJ41" s="642"/>
      <c r="AK41" s="131" t="s">
        <v>100</v>
      </c>
      <c r="AL41" s="118"/>
      <c r="AM41" s="118"/>
      <c r="AN41" s="118"/>
      <c r="AO41" s="118"/>
      <c r="AP41" s="700">
        <f>((AH38*AH39)/3)*2</f>
        <v>0</v>
      </c>
      <c r="AQ41" s="701"/>
      <c r="AR41" s="702"/>
      <c r="BH41" s="363" t="s">
        <v>244</v>
      </c>
      <c r="BI41" s="12">
        <v>14</v>
      </c>
      <c r="BJ41" s="12">
        <v>50</v>
      </c>
      <c r="BK41" s="12" t="s">
        <v>245</v>
      </c>
      <c r="BL41" s="438">
        <v>42140</v>
      </c>
    </row>
    <row r="42" spans="14:64" ht="14.25" customHeight="1">
      <c r="N42" s="84" t="s">
        <v>70</v>
      </c>
      <c r="O42" s="85"/>
      <c r="P42" s="85"/>
      <c r="Q42" s="85"/>
      <c r="R42" s="85"/>
      <c r="S42" s="85"/>
      <c r="T42" s="599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1"/>
      <c r="AF42" s="643" t="s">
        <v>62</v>
      </c>
      <c r="AG42" s="644"/>
      <c r="AH42" s="640"/>
      <c r="AI42" s="641"/>
      <c r="AJ42" s="642"/>
      <c r="AK42" s="132" t="s">
        <v>101</v>
      </c>
      <c r="AL42" s="121"/>
      <c r="AM42" s="121"/>
      <c r="AN42" s="121"/>
      <c r="AO42" s="121"/>
      <c r="AP42" s="703">
        <f>SUM(AP38:AR41)</f>
        <v>0</v>
      </c>
      <c r="AQ42" s="704"/>
      <c r="AR42" s="705"/>
      <c r="AT42" s="344">
        <f>IF(AP42=0,"",IF(AP42&lt;=3.45,"piccolo",IF(AND(AP42&gt;3.45,AP42&lt;=4.15),"grande","NO")))</f>
      </c>
      <c r="AU42" s="344">
        <f>IF(AT42&lt;&gt;"",IF(OR(AT42="grande",AT42="piccolo"),"OK","fuori stazza per superficie"),"")</f>
      </c>
      <c r="BH42" s="363"/>
      <c r="BI42" s="12"/>
      <c r="BJ42" s="12"/>
      <c r="BK42" s="12"/>
      <c r="BL42" s="440"/>
    </row>
    <row r="43" spans="14:64" ht="14.25" customHeight="1">
      <c r="N43" s="82" t="s">
        <v>69</v>
      </c>
      <c r="O43" s="83"/>
      <c r="P43" s="83"/>
      <c r="Q43" s="83"/>
      <c r="R43" s="83"/>
      <c r="S43" s="83"/>
      <c r="T43" s="599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1"/>
      <c r="AF43" s="643" t="s">
        <v>95</v>
      </c>
      <c r="AG43" s="644"/>
      <c r="AH43" s="640"/>
      <c r="AI43" s="641"/>
      <c r="AJ43" s="642"/>
      <c r="AK43" s="694" t="s">
        <v>107</v>
      </c>
      <c r="AL43" s="695"/>
      <c r="AM43" s="695"/>
      <c r="AN43" s="695"/>
      <c r="AO43" s="695"/>
      <c r="AP43" s="695"/>
      <c r="AQ43" s="695"/>
      <c r="AR43" s="696"/>
      <c r="BH43" s="363"/>
      <c r="BI43" s="12"/>
      <c r="BJ43" s="12"/>
      <c r="BK43" s="12"/>
      <c r="BL43" s="440"/>
    </row>
    <row r="44" spans="14:64" ht="14.25" customHeight="1">
      <c r="N44" s="86" t="s">
        <v>71</v>
      </c>
      <c r="O44" s="87"/>
      <c r="P44" s="87"/>
      <c r="Q44" s="87"/>
      <c r="R44" s="87"/>
      <c r="S44" s="87"/>
      <c r="T44" s="620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2"/>
      <c r="AF44" s="665" t="s">
        <v>96</v>
      </c>
      <c r="AG44" s="666"/>
      <c r="AH44" s="676"/>
      <c r="AI44" s="677"/>
      <c r="AJ44" s="678"/>
      <c r="AK44" s="697" t="s">
        <v>108</v>
      </c>
      <c r="AL44" s="698"/>
      <c r="AM44" s="698"/>
      <c r="AN44" s="698"/>
      <c r="AO44" s="698"/>
      <c r="AP44" s="698"/>
      <c r="AQ44" s="698"/>
      <c r="AR44" s="699"/>
      <c r="BH44" s="363"/>
      <c r="BI44" s="12"/>
      <c r="BJ44" s="12"/>
      <c r="BK44" s="12"/>
      <c r="BL44" s="440"/>
    </row>
    <row r="45" spans="14:64" ht="14.25" customHeight="1">
      <c r="N45" s="583" t="s">
        <v>118</v>
      </c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5"/>
      <c r="AH45" s="20"/>
      <c r="AI45" s="15"/>
      <c r="AJ45" s="15"/>
      <c r="AK45" s="13" t="s">
        <v>86</v>
      </c>
      <c r="AL45" s="15"/>
      <c r="AM45" s="15"/>
      <c r="AN45" s="15"/>
      <c r="AO45" s="21" t="s">
        <v>85</v>
      </c>
      <c r="AP45" s="15"/>
      <c r="AQ45" s="15"/>
      <c r="AR45" s="22"/>
      <c r="BH45" s="363"/>
      <c r="BI45" s="12"/>
      <c r="BJ45" s="12"/>
      <c r="BK45" s="12"/>
      <c r="BL45" s="440"/>
    </row>
    <row r="46" spans="14:64" ht="13.5" customHeight="1">
      <c r="N46" s="133" t="s">
        <v>119</v>
      </c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5"/>
      <c r="AI46" s="109"/>
      <c r="AJ46" s="134"/>
      <c r="AK46" s="136"/>
      <c r="AL46" s="709">
        <f>+AT46</f>
      </c>
      <c r="AM46" s="710"/>
      <c r="AN46" s="711"/>
      <c r="AO46" s="142"/>
      <c r="AP46" s="122"/>
      <c r="AQ46" s="122"/>
      <c r="AR46" s="123"/>
      <c r="AT46" s="344">
        <f>IF(AP42=0,"",IF(AND(AP42&lt;&gt;0,AH44&lt;=0),"ü","û"))</f>
      </c>
      <c r="AU46" s="383" t="s">
        <v>252</v>
      </c>
      <c r="AW46" s="380">
        <f>IF(AP42=0,"",IF(AND(AP42&lt;&gt;0,AH44&lt;=0),"ü","Non conforme per balumina convessa"))</f>
      </c>
      <c r="BH46" s="363"/>
      <c r="BI46" s="12"/>
      <c r="BJ46" s="12"/>
      <c r="BK46" s="12"/>
      <c r="BL46" s="440"/>
    </row>
    <row r="47" spans="14:64" ht="14.25" customHeight="1">
      <c r="N47" s="137" t="s">
        <v>75</v>
      </c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07"/>
      <c r="AG47" s="107"/>
      <c r="AH47" s="108"/>
      <c r="AI47" s="107"/>
      <c r="AJ47" s="107"/>
      <c r="AK47" s="107"/>
      <c r="AL47" s="683"/>
      <c r="AM47" s="684"/>
      <c r="AN47" s="685"/>
      <c r="AO47" s="69" t="s">
        <v>104</v>
      </c>
      <c r="AP47" s="122"/>
      <c r="AQ47" s="122"/>
      <c r="AR47" s="123"/>
      <c r="AT47" s="345" t="str">
        <f>IF(50&lt;AL47,"Fuori stazza per penna","OK")</f>
        <v>OK</v>
      </c>
      <c r="AU47" s="347"/>
      <c r="AW47" s="354" t="s">
        <v>351</v>
      </c>
      <c r="BH47" s="363"/>
      <c r="BI47" s="12"/>
      <c r="BJ47" s="12"/>
      <c r="BK47" s="12"/>
      <c r="BL47" s="440"/>
    </row>
    <row r="48" spans="14:64" ht="14.25" customHeight="1">
      <c r="N48" s="137" t="s">
        <v>211</v>
      </c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07"/>
      <c r="AG48" s="107"/>
      <c r="AH48" s="108"/>
      <c r="AI48" s="107"/>
      <c r="AJ48" s="107"/>
      <c r="AK48" s="107"/>
      <c r="AL48" s="683"/>
      <c r="AM48" s="684"/>
      <c r="AN48" s="685"/>
      <c r="AO48" s="69" t="s">
        <v>212</v>
      </c>
      <c r="AP48" s="122"/>
      <c r="AQ48" s="122"/>
      <c r="AR48" s="123"/>
      <c r="AS48" s="444" t="e">
        <f>LOOKUP(T40,BH39:BH50,BI39:BI50)</f>
        <v>#N/A</v>
      </c>
      <c r="AT48" s="348" t="str">
        <f>IF(40&lt;AL48,"Fuori stazza per larghezza stecche","OK")</f>
        <v>OK</v>
      </c>
      <c r="AU48" s="350" t="str">
        <f>IF(AL48&gt;AL49,"Non è possibile che le stecche siano più larghe delle tasche","OK")</f>
        <v>OK</v>
      </c>
      <c r="AW48" s="380">
        <f>+AL50</f>
        <v>0</v>
      </c>
      <c r="BH48" s="363"/>
      <c r="BI48" s="12"/>
      <c r="BJ48" s="12"/>
      <c r="BK48" s="12"/>
      <c r="BL48" s="440"/>
    </row>
    <row r="49" spans="14:64" ht="14.25" customHeight="1">
      <c r="N49" s="114" t="s">
        <v>218</v>
      </c>
      <c r="O49" s="115"/>
      <c r="P49" s="112"/>
      <c r="Q49" s="112"/>
      <c r="R49" s="112"/>
      <c r="S49" s="112"/>
      <c r="T49" s="112"/>
      <c r="U49" s="112"/>
      <c r="V49" s="115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  <c r="AG49" s="112"/>
      <c r="AH49" s="113"/>
      <c r="AI49" s="112"/>
      <c r="AJ49" s="112"/>
      <c r="AK49" s="112"/>
      <c r="AL49" s="706"/>
      <c r="AM49" s="707"/>
      <c r="AN49" s="708"/>
      <c r="AO49" s="69" t="s">
        <v>213</v>
      </c>
      <c r="AP49" s="122"/>
      <c r="AQ49" s="122"/>
      <c r="AR49" s="123"/>
      <c r="AS49" s="444" t="e">
        <f>LOOKUP(T40,BH39:BH50,BJ39:BJ50)</f>
        <v>#N/A</v>
      </c>
      <c r="AT49" s="348" t="str">
        <f>IF(80&lt;AL49,"Fuori stazza per larghezza tasche stecche","OK")</f>
        <v>OK</v>
      </c>
      <c r="AU49" s="350"/>
      <c r="AW49" s="357" t="s">
        <v>250</v>
      </c>
      <c r="BH49" s="363"/>
      <c r="BI49" s="12"/>
      <c r="BJ49" s="12"/>
      <c r="BK49" s="12"/>
      <c r="BL49" s="440"/>
    </row>
    <row r="50" spans="14:64" ht="14.25" customHeight="1">
      <c r="N50" s="139" t="s">
        <v>105</v>
      </c>
      <c r="O50" s="140"/>
      <c r="P50" s="118"/>
      <c r="Q50" s="118"/>
      <c r="R50" s="118"/>
      <c r="S50" s="118"/>
      <c r="T50" s="118"/>
      <c r="U50" s="118"/>
      <c r="V50" s="140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9"/>
      <c r="AI50" s="118"/>
      <c r="AJ50" s="118"/>
      <c r="AK50" s="141" t="s">
        <v>106</v>
      </c>
      <c r="AL50" s="648"/>
      <c r="AM50" s="649"/>
      <c r="AN50" s="650"/>
      <c r="AO50" s="143"/>
      <c r="AP50" s="121"/>
      <c r="AQ50" s="121"/>
      <c r="AR50" s="124"/>
      <c r="AT50" s="348" t="str">
        <f>IF(AL50="","OK",IF(0.3&gt;AL50,"Fuori stazza per finestra","OK"))</f>
        <v>OK</v>
      </c>
      <c r="AU50" s="350"/>
      <c r="AW50" s="356" t="s">
        <v>240</v>
      </c>
      <c r="BH50" s="441"/>
      <c r="BI50" s="442"/>
      <c r="BJ50" s="442"/>
      <c r="BK50" s="442"/>
      <c r="BL50" s="443"/>
    </row>
    <row r="51" spans="46:47" ht="2.25" customHeight="1">
      <c r="AT51" s="348"/>
      <c r="AU51" s="350"/>
    </row>
    <row r="52" spans="14:47" ht="14.25" customHeight="1">
      <c r="N52" s="661" t="s">
        <v>114</v>
      </c>
      <c r="O52" s="662"/>
      <c r="P52" s="662"/>
      <c r="Q52" s="662"/>
      <c r="R52" s="662"/>
      <c r="S52" s="662"/>
      <c r="T52" s="662"/>
      <c r="U52" s="662"/>
      <c r="V52" s="159"/>
      <c r="W52" s="160"/>
      <c r="X52" s="160"/>
      <c r="Y52" s="160"/>
      <c r="Z52" s="160"/>
      <c r="AA52" s="160"/>
      <c r="AB52" s="160"/>
      <c r="AC52" s="161" t="s">
        <v>115</v>
      </c>
      <c r="AD52" s="339">
        <f>+AT52</f>
      </c>
      <c r="AE52" s="160"/>
      <c r="AF52" s="144"/>
      <c r="AG52" s="144"/>
      <c r="AH52" s="145"/>
      <c r="AI52" s="145"/>
      <c r="AJ52" s="145"/>
      <c r="AK52" s="164"/>
      <c r="AL52" s="160"/>
      <c r="AM52" s="160"/>
      <c r="AN52" s="165" t="s">
        <v>116</v>
      </c>
      <c r="AO52" s="338">
        <f>+AU52</f>
      </c>
      <c r="AP52" s="145"/>
      <c r="AQ52" s="145"/>
      <c r="AR52" s="146"/>
      <c r="AT52" s="344">
        <f>IF(AND(AT55="piccolo",AT53="OK"),"ü","")</f>
      </c>
      <c r="AU52" s="350">
        <f>IF(AND(AT55="grande",AT53="OK"),"ü","")</f>
      </c>
    </row>
    <row r="53" spans="14:47" ht="14.25" customHeight="1">
      <c r="N53" s="162" t="s">
        <v>67</v>
      </c>
      <c r="O53" s="163"/>
      <c r="P53" s="163"/>
      <c r="Q53" s="163"/>
      <c r="R53" s="163"/>
      <c r="S53" s="163"/>
      <c r="T53" s="637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9"/>
      <c r="AF53" s="663" t="s">
        <v>109</v>
      </c>
      <c r="AG53" s="664"/>
      <c r="AH53" s="673"/>
      <c r="AI53" s="674"/>
      <c r="AJ53" s="675"/>
      <c r="AK53" s="670" t="s">
        <v>117</v>
      </c>
      <c r="AL53" s="671"/>
      <c r="AM53" s="671"/>
      <c r="AN53" s="671"/>
      <c r="AO53" s="672"/>
      <c r="AP53" s="712" t="str">
        <f>IF(AH56=0," ",(AH55/AH56)*100)</f>
        <v> </v>
      </c>
      <c r="AQ53" s="713"/>
      <c r="AR53" s="714"/>
      <c r="AT53" s="348" t="str">
        <f>IF(AP53&lt;75,"Fuori stazza per rapporto SMG/SF (&lt; di 75%)","OK")</f>
        <v>OK</v>
      </c>
      <c r="AU53" s="350"/>
    </row>
    <row r="54" spans="14:47" ht="14.25" customHeight="1">
      <c r="N54" s="82" t="s">
        <v>68</v>
      </c>
      <c r="O54" s="83"/>
      <c r="P54" s="83"/>
      <c r="Q54" s="83"/>
      <c r="R54" s="83"/>
      <c r="S54" s="83"/>
      <c r="T54" s="66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1"/>
      <c r="AF54" s="643" t="s">
        <v>110</v>
      </c>
      <c r="AG54" s="644"/>
      <c r="AH54" s="679"/>
      <c r="AI54" s="641"/>
      <c r="AJ54" s="642"/>
      <c r="AK54" s="131"/>
      <c r="AL54" s="118"/>
      <c r="AM54" s="118"/>
      <c r="AN54" s="118"/>
      <c r="AO54" s="118"/>
      <c r="AP54" s="667"/>
      <c r="AQ54" s="668"/>
      <c r="AR54" s="669"/>
      <c r="AT54" s="348"/>
      <c r="AU54" s="350"/>
    </row>
    <row r="55" spans="14:47" ht="14.25" customHeight="1">
      <c r="N55" s="84" t="s">
        <v>70</v>
      </c>
      <c r="O55" s="85"/>
      <c r="P55" s="85"/>
      <c r="Q55" s="85"/>
      <c r="R55" s="85"/>
      <c r="S55" s="85"/>
      <c r="T55" s="599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1"/>
      <c r="AF55" s="643" t="s">
        <v>111</v>
      </c>
      <c r="AG55" s="644"/>
      <c r="AH55" s="679"/>
      <c r="AI55" s="641"/>
      <c r="AJ55" s="642"/>
      <c r="AK55" s="724" t="s">
        <v>113</v>
      </c>
      <c r="AL55" s="725"/>
      <c r="AM55" s="725"/>
      <c r="AN55" s="725"/>
      <c r="AO55" s="726"/>
      <c r="AP55" s="718">
        <f>(AH56*(AH53+AH54)/4+(AH55-AH56/2)*2/3*(AH53+AH54)/2)</f>
        <v>0</v>
      </c>
      <c r="AQ55" s="719"/>
      <c r="AR55" s="720"/>
      <c r="AT55" s="344">
        <f>IF(AP55=0,"",IF(AP55&lt;=19,"piccolo",IF(AND(AP55&gt;19,AP55&lt;=21),"grande","fuori stazza per superficie")))</f>
      </c>
      <c r="AU55" s="350"/>
    </row>
    <row r="56" spans="14:47" ht="14.25" customHeight="1">
      <c r="N56" s="86" t="s">
        <v>71</v>
      </c>
      <c r="O56" s="87"/>
      <c r="P56" s="87"/>
      <c r="Q56" s="87"/>
      <c r="R56" s="87"/>
      <c r="S56" s="87"/>
      <c r="T56" s="620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2"/>
      <c r="AF56" s="715" t="s">
        <v>112</v>
      </c>
      <c r="AG56" s="716"/>
      <c r="AH56" s="717"/>
      <c r="AI56" s="677"/>
      <c r="AJ56" s="678"/>
      <c r="AK56" s="727"/>
      <c r="AL56" s="728"/>
      <c r="AM56" s="728"/>
      <c r="AN56" s="728"/>
      <c r="AO56" s="729"/>
      <c r="AP56" s="721"/>
      <c r="AQ56" s="722"/>
      <c r="AR56" s="723"/>
      <c r="AT56" s="348"/>
      <c r="AU56" s="350"/>
    </row>
    <row r="57" spans="2:47" ht="2.25" customHeight="1">
      <c r="B57" t="s">
        <v>196</v>
      </c>
      <c r="AT57" s="348"/>
      <c r="AU57" s="350"/>
    </row>
    <row r="58" spans="14:47" ht="2.25" customHeight="1">
      <c r="N58" s="739" t="s">
        <v>120</v>
      </c>
      <c r="O58" s="740"/>
      <c r="P58" s="740"/>
      <c r="Q58" s="740"/>
      <c r="R58" s="740"/>
      <c r="S58" s="740"/>
      <c r="T58" s="740"/>
      <c r="U58" s="740"/>
      <c r="V58" s="740"/>
      <c r="W58" s="76"/>
      <c r="X58" s="77"/>
      <c r="Y58" s="25"/>
      <c r="Z58" s="155"/>
      <c r="AA58" s="153"/>
      <c r="AB58" s="153"/>
      <c r="AC58" s="153"/>
      <c r="AD58" s="153"/>
      <c r="AE58" s="153"/>
      <c r="AF58" s="153"/>
      <c r="AG58" s="154"/>
      <c r="AH58" s="25"/>
      <c r="AI58" s="155"/>
      <c r="AJ58" s="153"/>
      <c r="AK58" s="153"/>
      <c r="AL58" s="153"/>
      <c r="AM58" s="153"/>
      <c r="AN58" s="153"/>
      <c r="AO58" s="153"/>
      <c r="AP58" s="153"/>
      <c r="AQ58" s="153"/>
      <c r="AR58" s="154"/>
      <c r="AT58" s="348"/>
      <c r="AU58" s="350"/>
    </row>
    <row r="59" spans="14:47" ht="9.75" customHeight="1">
      <c r="N59" s="741"/>
      <c r="O59" s="742"/>
      <c r="P59" s="742"/>
      <c r="Q59" s="742"/>
      <c r="R59" s="742"/>
      <c r="S59" s="742"/>
      <c r="T59" s="742"/>
      <c r="U59" s="742"/>
      <c r="V59" s="742"/>
      <c r="W59" s="337">
        <f>+AT59</f>
      </c>
      <c r="X59" s="50"/>
      <c r="Y59" s="149"/>
      <c r="Z59" s="745" t="s">
        <v>214</v>
      </c>
      <c r="AA59" s="746"/>
      <c r="AB59" s="746"/>
      <c r="AC59" s="746"/>
      <c r="AD59" s="746"/>
      <c r="AE59" s="746"/>
      <c r="AF59" s="746"/>
      <c r="AG59" s="747"/>
      <c r="AH59" s="1"/>
      <c r="AI59" s="751" t="s">
        <v>217</v>
      </c>
      <c r="AJ59" s="752"/>
      <c r="AK59" s="752"/>
      <c r="AL59" s="752"/>
      <c r="AM59" s="752"/>
      <c r="AN59" s="752"/>
      <c r="AO59" s="752"/>
      <c r="AP59" s="752"/>
      <c r="AQ59" s="752"/>
      <c r="AR59" s="753"/>
      <c r="AT59" s="344">
        <f>IF(Identification!K81&lt;&gt;"","ü","")</f>
      </c>
      <c r="AU59" s="350"/>
    </row>
    <row r="60" spans="14:47" ht="2.25" customHeight="1">
      <c r="N60" s="743"/>
      <c r="O60" s="744"/>
      <c r="P60" s="744"/>
      <c r="Q60" s="744"/>
      <c r="R60" s="744"/>
      <c r="S60" s="744"/>
      <c r="T60" s="744"/>
      <c r="U60" s="744"/>
      <c r="V60" s="744"/>
      <c r="W60" s="52"/>
      <c r="X60" s="53"/>
      <c r="Y60" s="1"/>
      <c r="Z60" s="730"/>
      <c r="AA60" s="731"/>
      <c r="AB60" s="731"/>
      <c r="AC60" s="731"/>
      <c r="AD60" s="731"/>
      <c r="AE60" s="731"/>
      <c r="AF60" s="731"/>
      <c r="AG60" s="732"/>
      <c r="AH60" s="1"/>
      <c r="AI60" s="733" t="s">
        <v>248</v>
      </c>
      <c r="AJ60" s="734"/>
      <c r="AK60" s="734"/>
      <c r="AL60" s="734"/>
      <c r="AM60" s="734"/>
      <c r="AN60" s="734"/>
      <c r="AO60" s="734"/>
      <c r="AP60" s="734"/>
      <c r="AQ60" s="734"/>
      <c r="AR60" s="735"/>
      <c r="AT60" s="348"/>
      <c r="AU60" s="350"/>
    </row>
    <row r="61" spans="14:50" s="2" customFormat="1" ht="2.25" customHeight="1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30"/>
      <c r="AA61" s="731"/>
      <c r="AB61" s="731"/>
      <c r="AC61" s="731"/>
      <c r="AD61" s="731"/>
      <c r="AE61" s="731"/>
      <c r="AF61" s="731"/>
      <c r="AG61" s="732"/>
      <c r="AH61" s="1"/>
      <c r="AI61" s="733"/>
      <c r="AJ61" s="734"/>
      <c r="AK61" s="734"/>
      <c r="AL61" s="734"/>
      <c r="AM61" s="734"/>
      <c r="AN61" s="734"/>
      <c r="AO61" s="734"/>
      <c r="AP61" s="734"/>
      <c r="AQ61" s="734"/>
      <c r="AR61" s="735"/>
      <c r="AS61"/>
      <c r="AT61" s="348"/>
      <c r="AU61" s="350"/>
      <c r="AV61"/>
      <c r="AW61"/>
      <c r="AX61"/>
    </row>
    <row r="62" spans="14:47" ht="2.25" customHeight="1">
      <c r="N62" s="739" t="s">
        <v>121</v>
      </c>
      <c r="O62" s="740"/>
      <c r="P62" s="740"/>
      <c r="Q62" s="740"/>
      <c r="R62" s="740"/>
      <c r="S62" s="740"/>
      <c r="T62" s="740"/>
      <c r="U62" s="740"/>
      <c r="V62" s="740"/>
      <c r="W62" s="76"/>
      <c r="X62" s="77"/>
      <c r="Y62" s="1"/>
      <c r="Z62" s="730"/>
      <c r="AA62" s="731"/>
      <c r="AB62" s="731"/>
      <c r="AC62" s="731"/>
      <c r="AD62" s="731"/>
      <c r="AE62" s="731"/>
      <c r="AF62" s="731"/>
      <c r="AG62" s="732"/>
      <c r="AH62" s="1"/>
      <c r="AI62" s="733"/>
      <c r="AJ62" s="734"/>
      <c r="AK62" s="734"/>
      <c r="AL62" s="734"/>
      <c r="AM62" s="734"/>
      <c r="AN62" s="734"/>
      <c r="AO62" s="734"/>
      <c r="AP62" s="734"/>
      <c r="AQ62" s="734"/>
      <c r="AR62" s="735"/>
      <c r="AT62" s="348"/>
      <c r="AU62" s="350"/>
    </row>
    <row r="63" spans="14:47" ht="9.75" customHeight="1">
      <c r="N63" s="741"/>
      <c r="O63" s="742"/>
      <c r="P63" s="742"/>
      <c r="Q63" s="742"/>
      <c r="R63" s="742"/>
      <c r="S63" s="742"/>
      <c r="T63" s="742"/>
      <c r="U63" s="742"/>
      <c r="V63" s="742"/>
      <c r="W63" s="337" t="str">
        <f>+AT63</f>
        <v>ü</v>
      </c>
      <c r="X63" s="50"/>
      <c r="Y63" s="1"/>
      <c r="Z63" s="730"/>
      <c r="AA63" s="731"/>
      <c r="AB63" s="731"/>
      <c r="AC63" s="731"/>
      <c r="AD63" s="731"/>
      <c r="AE63" s="731"/>
      <c r="AF63" s="731"/>
      <c r="AG63" s="732"/>
      <c r="AH63" s="1"/>
      <c r="AI63" s="733"/>
      <c r="AJ63" s="734"/>
      <c r="AK63" s="734"/>
      <c r="AL63" s="734"/>
      <c r="AM63" s="734"/>
      <c r="AN63" s="734"/>
      <c r="AO63" s="734"/>
      <c r="AP63" s="734"/>
      <c r="AQ63" s="734"/>
      <c r="AR63" s="735"/>
      <c r="AT63" s="344" t="str">
        <f>IF(Identification!K83&lt;&gt;"","ü","")</f>
        <v>ü</v>
      </c>
      <c r="AU63" s="351"/>
    </row>
    <row r="64" spans="14:44" ht="2.25" customHeight="1">
      <c r="N64" s="743"/>
      <c r="O64" s="744"/>
      <c r="P64" s="744"/>
      <c r="Q64" s="744"/>
      <c r="R64" s="744"/>
      <c r="S64" s="744"/>
      <c r="T64" s="744"/>
      <c r="U64" s="744"/>
      <c r="V64" s="744"/>
      <c r="W64" s="52"/>
      <c r="X64" s="53"/>
      <c r="Y64" s="1"/>
      <c r="Z64" s="730"/>
      <c r="AA64" s="731"/>
      <c r="AB64" s="731"/>
      <c r="AC64" s="731"/>
      <c r="AD64" s="731"/>
      <c r="AE64" s="731"/>
      <c r="AF64" s="731"/>
      <c r="AG64" s="732"/>
      <c r="AH64" s="1"/>
      <c r="AI64" s="733"/>
      <c r="AJ64" s="734"/>
      <c r="AK64" s="734"/>
      <c r="AL64" s="734"/>
      <c r="AM64" s="734"/>
      <c r="AN64" s="734"/>
      <c r="AO64" s="734"/>
      <c r="AP64" s="734"/>
      <c r="AQ64" s="734"/>
      <c r="AR64" s="735"/>
    </row>
    <row r="65" spans="14:44" ht="2.25" customHeight="1">
      <c r="N65" s="149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730"/>
      <c r="AA65" s="731"/>
      <c r="AB65" s="731"/>
      <c r="AC65" s="731"/>
      <c r="AD65" s="731"/>
      <c r="AE65" s="731"/>
      <c r="AF65" s="731"/>
      <c r="AG65" s="732"/>
      <c r="AH65" s="1"/>
      <c r="AI65" s="733"/>
      <c r="AJ65" s="734"/>
      <c r="AK65" s="734"/>
      <c r="AL65" s="734"/>
      <c r="AM65" s="734"/>
      <c r="AN65" s="734"/>
      <c r="AO65" s="734"/>
      <c r="AP65" s="734"/>
      <c r="AQ65" s="734"/>
      <c r="AR65" s="735"/>
    </row>
    <row r="66" spans="14:44" ht="2.25" customHeight="1">
      <c r="N66" s="739" t="s">
        <v>216</v>
      </c>
      <c r="O66" s="740"/>
      <c r="P66" s="740"/>
      <c r="Q66" s="151"/>
      <c r="R66" s="151"/>
      <c r="S66" s="151"/>
      <c r="T66" s="151"/>
      <c r="U66" s="151"/>
      <c r="V66" s="151"/>
      <c r="W66" s="151"/>
      <c r="X66" s="152"/>
      <c r="Y66" s="1"/>
      <c r="Z66" s="730"/>
      <c r="AA66" s="731"/>
      <c r="AB66" s="731"/>
      <c r="AC66" s="731"/>
      <c r="AD66" s="731"/>
      <c r="AE66" s="731"/>
      <c r="AF66" s="731"/>
      <c r="AG66" s="732"/>
      <c r="AH66" s="1"/>
      <c r="AI66" s="733"/>
      <c r="AJ66" s="734"/>
      <c r="AK66" s="734"/>
      <c r="AL66" s="734"/>
      <c r="AM66" s="734"/>
      <c r="AN66" s="734"/>
      <c r="AO66" s="734"/>
      <c r="AP66" s="734"/>
      <c r="AQ66" s="734"/>
      <c r="AR66" s="735"/>
    </row>
    <row r="67" spans="14:60" ht="9.75" customHeight="1">
      <c r="N67" s="741"/>
      <c r="O67" s="742"/>
      <c r="P67" s="742"/>
      <c r="Q67" s="748"/>
      <c r="R67" s="749"/>
      <c r="S67" s="749"/>
      <c r="T67" s="749"/>
      <c r="U67" s="749"/>
      <c r="V67" s="749"/>
      <c r="W67" s="750"/>
      <c r="X67" s="123"/>
      <c r="Y67" s="1"/>
      <c r="Z67" s="745" t="s">
        <v>215</v>
      </c>
      <c r="AA67" s="746"/>
      <c r="AB67" s="746"/>
      <c r="AC67" s="746"/>
      <c r="AD67" s="746"/>
      <c r="AE67" s="746"/>
      <c r="AF67" s="746"/>
      <c r="AG67" s="747"/>
      <c r="AH67" s="1"/>
      <c r="AI67" s="733"/>
      <c r="AJ67" s="734"/>
      <c r="AK67" s="734"/>
      <c r="AL67" s="734"/>
      <c r="AM67" s="734"/>
      <c r="AN67" s="734"/>
      <c r="AO67" s="734"/>
      <c r="AP67" s="734"/>
      <c r="AQ67" s="734"/>
      <c r="AR67" s="735"/>
      <c r="BH67" s="373" t="s">
        <v>343</v>
      </c>
    </row>
    <row r="68" spans="14:44" ht="2.25" customHeight="1">
      <c r="N68" s="743"/>
      <c r="O68" s="744"/>
      <c r="P68" s="744"/>
      <c r="Q68" s="121"/>
      <c r="R68" s="121"/>
      <c r="S68" s="121"/>
      <c r="T68" s="121"/>
      <c r="U68" s="121"/>
      <c r="V68" s="121"/>
      <c r="W68" s="121"/>
      <c r="X68" s="124"/>
      <c r="Y68" s="1"/>
      <c r="Z68" s="156"/>
      <c r="AA68" s="3"/>
      <c r="AB68" s="3"/>
      <c r="AC68" s="3"/>
      <c r="AD68" s="3"/>
      <c r="AE68" s="3"/>
      <c r="AF68" s="3"/>
      <c r="AG68" s="150"/>
      <c r="AH68" s="3"/>
      <c r="AI68" s="736"/>
      <c r="AJ68" s="737"/>
      <c r="AK68" s="737"/>
      <c r="AL68" s="737"/>
      <c r="AM68" s="737"/>
      <c r="AN68" s="737"/>
      <c r="AO68" s="737"/>
      <c r="AP68" s="737"/>
      <c r="AQ68" s="737"/>
      <c r="AR68" s="738"/>
    </row>
    <row r="69" spans="34:64" ht="15.75" thickBot="1">
      <c r="AH69" s="381" t="s">
        <v>255</v>
      </c>
      <c r="AI69" s="448" t="s">
        <v>248</v>
      </c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50"/>
      <c r="BH69" s="364" t="s">
        <v>257</v>
      </c>
      <c r="BI69" s="372" t="s">
        <v>297</v>
      </c>
      <c r="BJ69" s="366" t="s">
        <v>236</v>
      </c>
      <c r="BK69" s="366" t="s">
        <v>236</v>
      </c>
      <c r="BL69" s="367" t="s">
        <v>243</v>
      </c>
    </row>
    <row r="70" spans="35:64" ht="15.75" thickTop="1">
      <c r="AI70" s="445" t="s">
        <v>248</v>
      </c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7"/>
      <c r="BH70" s="363" t="s">
        <v>258</v>
      </c>
      <c r="BI70" s="12" t="s">
        <v>259</v>
      </c>
      <c r="BJ70" s="12" t="s">
        <v>260</v>
      </c>
      <c r="BK70" s="12" t="s">
        <v>261</v>
      </c>
      <c r="BL70" s="350" t="str">
        <f aca="true" t="shared" si="0" ref="BL70:BL116">+BI70&amp;" "&amp;BJ70&amp;" "&amp;BK70</f>
        <v>Cloth  Materials used  Laminate </v>
      </c>
    </row>
    <row r="71" spans="16:64" ht="15">
      <c r="P71" s="381"/>
      <c r="AI71" s="445" t="s">
        <v>256</v>
      </c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7"/>
      <c r="BH71" s="363" t="s">
        <v>236</v>
      </c>
      <c r="BI71" s="12" t="s">
        <v>236</v>
      </c>
      <c r="BJ71" s="12" t="s">
        <v>374</v>
      </c>
      <c r="BK71" s="12" t="s">
        <v>375</v>
      </c>
      <c r="BL71" s="350" t="str">
        <f t="shared" si="0"/>
        <v>  Non dichiarato (*)</v>
      </c>
    </row>
    <row r="72" spans="35:64" ht="15">
      <c r="AI72" s="445" t="s">
        <v>247</v>
      </c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7"/>
      <c r="BH72" s="363" t="s">
        <v>236</v>
      </c>
      <c r="BI72" s="12" t="s">
        <v>236</v>
      </c>
      <c r="BJ72" s="12" t="s">
        <v>264</v>
      </c>
      <c r="BK72" s="12" t="s">
        <v>236</v>
      </c>
      <c r="BL72" s="350" t="str">
        <f t="shared" si="0"/>
        <v>  Dacron   </v>
      </c>
    </row>
    <row r="73" spans="35:64" ht="15">
      <c r="AI73" s="445" t="s">
        <v>344</v>
      </c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7"/>
      <c r="BH73" s="363" t="s">
        <v>236</v>
      </c>
      <c r="BI73" s="12" t="s">
        <v>236</v>
      </c>
      <c r="BJ73" s="12" t="s">
        <v>246</v>
      </c>
      <c r="BK73" s="12" t="s">
        <v>236</v>
      </c>
      <c r="BL73" s="350" t="str">
        <f t="shared" si="0"/>
        <v>  Pentex  </v>
      </c>
    </row>
    <row r="74" spans="35:64" ht="15">
      <c r="AI74" s="445" t="s">
        <v>249</v>
      </c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7"/>
      <c r="BH74" s="363" t="s">
        <v>236</v>
      </c>
      <c r="BI74" s="12" t="s">
        <v>236</v>
      </c>
      <c r="BJ74" s="1" t="s">
        <v>308</v>
      </c>
      <c r="BK74" s="12" t="s">
        <v>236</v>
      </c>
      <c r="BL74" s="350" t="str">
        <f t="shared" si="0"/>
        <v>  Polyester   </v>
      </c>
    </row>
    <row r="75" spans="35:64" ht="15">
      <c r="AI75" s="448" t="s">
        <v>238</v>
      </c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50"/>
      <c r="BH75" s="363" t="s">
        <v>262</v>
      </c>
      <c r="BI75" s="12" t="s">
        <v>386</v>
      </c>
      <c r="BJ75" s="1" t="s">
        <v>387</v>
      </c>
      <c r="BK75" s="12" t="s">
        <v>236</v>
      </c>
      <c r="BL75" s="350" t="str">
        <f t="shared" si="0"/>
        <v>180P Bainbridge  </v>
      </c>
    </row>
    <row r="76" spans="35:64" ht="15">
      <c r="AI76" s="448" t="s">
        <v>251</v>
      </c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50"/>
      <c r="BH76" s="363" t="s">
        <v>262</v>
      </c>
      <c r="BI76" s="12" t="s">
        <v>263</v>
      </c>
      <c r="BJ76" s="12" t="s">
        <v>264</v>
      </c>
      <c r="BK76" s="12" t="s">
        <v>265</v>
      </c>
      <c r="BL76" s="350" t="str">
        <f t="shared" si="0"/>
        <v>Diax 60 P LSP  Dacron  1.5 mil </v>
      </c>
    </row>
    <row r="77" spans="35:64" ht="15">
      <c r="AI77" s="448" t="s">
        <v>388</v>
      </c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50"/>
      <c r="BH77" s="363" t="s">
        <v>262</v>
      </c>
      <c r="BI77" s="12" t="s">
        <v>266</v>
      </c>
      <c r="BJ77" s="12" t="s">
        <v>264</v>
      </c>
      <c r="BK77" s="12" t="s">
        <v>265</v>
      </c>
      <c r="BL77" s="350" t="str">
        <f t="shared" si="0"/>
        <v>Diax 120 P  Dacron  1.5 mil </v>
      </c>
    </row>
    <row r="78" spans="60:64" ht="15">
      <c r="BH78" s="363" t="s">
        <v>262</v>
      </c>
      <c r="BI78" s="12" t="s">
        <v>267</v>
      </c>
      <c r="BJ78" s="12" t="s">
        <v>264</v>
      </c>
      <c r="BK78" s="12" t="s">
        <v>265</v>
      </c>
      <c r="BL78" s="350" t="str">
        <f t="shared" si="0"/>
        <v>Diax 180 P  Dacron  1.5 mil </v>
      </c>
    </row>
    <row r="79" spans="60:64" ht="15">
      <c r="BH79" s="363" t="s">
        <v>262</v>
      </c>
      <c r="BI79" s="12" t="s">
        <v>268</v>
      </c>
      <c r="BJ79" s="12" t="s">
        <v>269</v>
      </c>
      <c r="BK79" s="12" t="s">
        <v>265</v>
      </c>
      <c r="BL79" s="350" t="str">
        <f t="shared" si="0"/>
        <v>Diax 60 LSP  Pentex  1.5 mil </v>
      </c>
    </row>
    <row r="80" spans="24:64" ht="1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BH80" s="363" t="s">
        <v>262</v>
      </c>
      <c r="BI80" s="12" t="s">
        <v>270</v>
      </c>
      <c r="BJ80" s="12" t="s">
        <v>269</v>
      </c>
      <c r="BK80" s="12" t="s">
        <v>265</v>
      </c>
      <c r="BL80" s="350" t="str">
        <f t="shared" si="0"/>
        <v>Diax 90 LSP  Pentex  1.5 mil </v>
      </c>
    </row>
    <row r="81" spans="60:64" ht="15">
      <c r="BH81" s="363" t="s">
        <v>262</v>
      </c>
      <c r="BI81" s="12" t="s">
        <v>271</v>
      </c>
      <c r="BJ81" s="12" t="s">
        <v>269</v>
      </c>
      <c r="BK81" s="12" t="s">
        <v>265</v>
      </c>
      <c r="BL81" s="350" t="str">
        <f t="shared" si="0"/>
        <v>Diax 130 LSP  Pentex  1.5 mil </v>
      </c>
    </row>
    <row r="82" spans="24:64" ht="1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BH82" s="363" t="s">
        <v>272</v>
      </c>
      <c r="BI82" s="12" t="s">
        <v>273</v>
      </c>
      <c r="BJ82" s="12" t="s">
        <v>269</v>
      </c>
      <c r="BK82" s="12" t="s">
        <v>265</v>
      </c>
      <c r="BL82" s="350" t="str">
        <f t="shared" si="0"/>
        <v>MPX 06 P  Pentex  1.5 mil </v>
      </c>
    </row>
    <row r="83" spans="60:64" ht="15">
      <c r="BH83" s="363" t="s">
        <v>272</v>
      </c>
      <c r="BI83" s="12" t="s">
        <v>274</v>
      </c>
      <c r="BJ83" s="12" t="s">
        <v>269</v>
      </c>
      <c r="BK83" s="12" t="s">
        <v>275</v>
      </c>
      <c r="BL83" s="350" t="str">
        <f t="shared" si="0"/>
        <v>MPX 06P­2.5  Pentex  2.5 mil </v>
      </c>
    </row>
    <row r="84" spans="60:64" ht="15">
      <c r="BH84" s="363" t="s">
        <v>272</v>
      </c>
      <c r="BI84" s="12" t="s">
        <v>276</v>
      </c>
      <c r="BJ84" s="12" t="s">
        <v>269</v>
      </c>
      <c r="BK84" s="12" t="s">
        <v>265</v>
      </c>
      <c r="BL84" s="350" t="str">
        <f t="shared" si="0"/>
        <v>MPX 12 P  Pentex  1.5 mil </v>
      </c>
    </row>
    <row r="85" spans="60:64" ht="15">
      <c r="BH85" s="363" t="s">
        <v>277</v>
      </c>
      <c r="BI85" s="12" t="s">
        <v>278</v>
      </c>
      <c r="BJ85" s="12" t="s">
        <v>264</v>
      </c>
      <c r="BK85" s="12" t="s">
        <v>279</v>
      </c>
      <c r="BL85" s="350" t="str">
        <f t="shared" si="0"/>
        <v>Polykote,4.46 Ripstop  Dacron  4.8 oz </v>
      </c>
    </row>
    <row r="86" spans="60:64" ht="15">
      <c r="BH86" s="363" t="s">
        <v>277</v>
      </c>
      <c r="BI86" s="12" t="s">
        <v>280</v>
      </c>
      <c r="BJ86" s="12" t="s">
        <v>264</v>
      </c>
      <c r="BK86" s="12" t="s">
        <v>281</v>
      </c>
      <c r="BL86" s="350" t="str">
        <f t="shared" si="0"/>
        <v>RS 5 Polykote  Dacron  5.0 oz </v>
      </c>
    </row>
    <row r="87" spans="60:64" ht="15">
      <c r="BH87" s="363" t="s">
        <v>277</v>
      </c>
      <c r="BI87" s="12" t="s">
        <v>282</v>
      </c>
      <c r="BJ87" s="12" t="s">
        <v>264</v>
      </c>
      <c r="BK87" s="12" t="s">
        <v>283</v>
      </c>
      <c r="BL87" s="350" t="str">
        <f t="shared" si="0"/>
        <v>5.46 Riptop polykote  Dacron  5.4 oz </v>
      </c>
    </row>
    <row r="88" spans="60:64" ht="15">
      <c r="BH88" s="363" t="s">
        <v>236</v>
      </c>
      <c r="BI88" s="12" t="s">
        <v>284</v>
      </c>
      <c r="BJ88" s="12" t="s">
        <v>236</v>
      </c>
      <c r="BK88" s="12" t="s">
        <v>236</v>
      </c>
      <c r="BL88" s="350" t="str">
        <f t="shared" si="0"/>
        <v>Apen 06     </v>
      </c>
    </row>
    <row r="89" spans="60:64" ht="15">
      <c r="BH89" s="363" t="s">
        <v>277</v>
      </c>
      <c r="BI89" s="12" t="s">
        <v>284</v>
      </c>
      <c r="BJ89" s="12" t="s">
        <v>269</v>
      </c>
      <c r="BK89" s="12" t="s">
        <v>265</v>
      </c>
      <c r="BL89" s="350" t="str">
        <f t="shared" si="0"/>
        <v>Apen 06  Pentex  1.5 mil </v>
      </c>
    </row>
    <row r="90" spans="60:64" ht="15">
      <c r="BH90" s="363" t="s">
        <v>277</v>
      </c>
      <c r="BI90" s="12" t="s">
        <v>284</v>
      </c>
      <c r="BJ90" s="12" t="s">
        <v>269</v>
      </c>
      <c r="BK90" s="12" t="s">
        <v>275</v>
      </c>
      <c r="BL90" s="350" t="str">
        <f t="shared" si="0"/>
        <v>Apen 06  Pentex  2.5 mil </v>
      </c>
    </row>
    <row r="91" spans="60:64" ht="15">
      <c r="BH91" s="363" t="s">
        <v>277</v>
      </c>
      <c r="BI91" s="12" t="s">
        <v>284</v>
      </c>
      <c r="BJ91" s="12" t="s">
        <v>269</v>
      </c>
      <c r="BK91" s="12" t="s">
        <v>285</v>
      </c>
      <c r="BL91" s="350" t="str">
        <f t="shared" si="0"/>
        <v>Apen 06  Pentex  3.0 mil </v>
      </c>
    </row>
    <row r="92" spans="60:64" ht="15">
      <c r="BH92" s="363" t="s">
        <v>277</v>
      </c>
      <c r="BI92" s="12" t="s">
        <v>286</v>
      </c>
      <c r="BJ92" s="12" t="s">
        <v>269</v>
      </c>
      <c r="BK92" s="12" t="s">
        <v>302</v>
      </c>
      <c r="BL92" s="350" t="str">
        <f t="shared" si="0"/>
        <v>Apen 09  Pentex  1.5 mil</v>
      </c>
    </row>
    <row r="93" spans="60:64" ht="15">
      <c r="BH93" s="363" t="s">
        <v>277</v>
      </c>
      <c r="BI93" s="12" t="s">
        <v>286</v>
      </c>
      <c r="BJ93" s="12" t="s">
        <v>269</v>
      </c>
      <c r="BK93" s="12" t="s">
        <v>301</v>
      </c>
      <c r="BL93" s="350" t="str">
        <f t="shared" si="0"/>
        <v>Apen 09  Pentex  2.0 mil</v>
      </c>
    </row>
    <row r="94" spans="60:64" ht="15">
      <c r="BH94" s="363" t="s">
        <v>277</v>
      </c>
      <c r="BI94" s="12" t="s">
        <v>287</v>
      </c>
      <c r="BJ94" s="12" t="s">
        <v>269</v>
      </c>
      <c r="BK94" s="12" t="s">
        <v>265</v>
      </c>
      <c r="BL94" s="350" t="str">
        <f t="shared" si="0"/>
        <v>Apen 12  Pentex  1.5 mil </v>
      </c>
    </row>
    <row r="95" spans="60:64" ht="15">
      <c r="BH95" s="363" t="s">
        <v>277</v>
      </c>
      <c r="BI95" s="12" t="s">
        <v>288</v>
      </c>
      <c r="BJ95" s="12" t="s">
        <v>269</v>
      </c>
      <c r="BK95" s="12" t="s">
        <v>265</v>
      </c>
      <c r="BL95" s="350" t="str">
        <f t="shared" si="0"/>
        <v>Maxx Pen 09  Pentex  1.5 mil </v>
      </c>
    </row>
    <row r="96" spans="60:64" ht="15">
      <c r="BH96" s="363" t="s">
        <v>277</v>
      </c>
      <c r="BI96" s="12" t="s">
        <v>288</v>
      </c>
      <c r="BJ96" s="12" t="s">
        <v>269</v>
      </c>
      <c r="BK96" s="12" t="s">
        <v>300</v>
      </c>
      <c r="BL96" s="350" t="str">
        <f t="shared" si="0"/>
        <v>Maxx Pen 09  Pentex  1.75 mil</v>
      </c>
    </row>
    <row r="97" spans="60:64" ht="15">
      <c r="BH97" s="363" t="s">
        <v>277</v>
      </c>
      <c r="BI97" s="12" t="s">
        <v>289</v>
      </c>
      <c r="BJ97" s="12" t="s">
        <v>269</v>
      </c>
      <c r="BK97" s="12" t="s">
        <v>265</v>
      </c>
      <c r="BL97" s="350" t="str">
        <f t="shared" si="0"/>
        <v>Maxx Pen 15  Pentex  1.5 mil </v>
      </c>
    </row>
    <row r="98" spans="60:64" ht="15">
      <c r="BH98" s="363" t="s">
        <v>277</v>
      </c>
      <c r="BI98" s="12" t="s">
        <v>289</v>
      </c>
      <c r="BJ98" s="12" t="s">
        <v>269</v>
      </c>
      <c r="BK98" s="12" t="s">
        <v>300</v>
      </c>
      <c r="BL98" s="350" t="str">
        <f t="shared" si="0"/>
        <v>Maxx Pen 15  Pentex  1.75 mil</v>
      </c>
    </row>
    <row r="99" spans="60:64" ht="15">
      <c r="BH99" s="363" t="s">
        <v>290</v>
      </c>
      <c r="BI99" s="12" t="s">
        <v>380</v>
      </c>
      <c r="BJ99" s="12" t="s">
        <v>236</v>
      </c>
      <c r="BK99" s="12" t="s">
        <v>236</v>
      </c>
      <c r="BL99" s="350" t="str">
        <f t="shared" si="0"/>
        <v>PE05     </v>
      </c>
    </row>
    <row r="100" spans="60:64" ht="15">
      <c r="BH100" s="363" t="s">
        <v>290</v>
      </c>
      <c r="BI100" s="12" t="s">
        <v>380</v>
      </c>
      <c r="BJ100" s="12" t="s">
        <v>269</v>
      </c>
      <c r="BK100" s="12" t="s">
        <v>265</v>
      </c>
      <c r="BL100" s="350" t="str">
        <f t="shared" si="0"/>
        <v>PE05  Pentex  1.5 mil </v>
      </c>
    </row>
    <row r="101" spans="60:64" ht="15">
      <c r="BH101" s="363" t="s">
        <v>290</v>
      </c>
      <c r="BI101" s="12" t="s">
        <v>377</v>
      </c>
      <c r="BJ101" s="12" t="s">
        <v>236</v>
      </c>
      <c r="BK101" s="12" t="s">
        <v>236</v>
      </c>
      <c r="BL101" s="350" t="str">
        <f t="shared" si="0"/>
        <v>PE05    </v>
      </c>
    </row>
    <row r="102" spans="60:64" ht="15">
      <c r="BH102" s="363" t="s">
        <v>290</v>
      </c>
      <c r="BI102" s="12" t="s">
        <v>377</v>
      </c>
      <c r="BJ102" s="12" t="s">
        <v>269</v>
      </c>
      <c r="BK102" s="12" t="s">
        <v>285</v>
      </c>
      <c r="BL102" s="350" t="str">
        <f t="shared" si="0"/>
        <v>PE05 Pentex  3.0 mil </v>
      </c>
    </row>
    <row r="103" spans="60:64" ht="15">
      <c r="BH103" s="363" t="s">
        <v>290</v>
      </c>
      <c r="BI103" s="12" t="s">
        <v>292</v>
      </c>
      <c r="BJ103" s="12" t="s">
        <v>236</v>
      </c>
      <c r="BK103" s="12" t="s">
        <v>236</v>
      </c>
      <c r="BL103" s="350" t="str">
        <f t="shared" si="0"/>
        <v>PE10     </v>
      </c>
    </row>
    <row r="104" spans="60:64" ht="15">
      <c r="BH104" s="363" t="s">
        <v>290</v>
      </c>
      <c r="BI104" s="12" t="s">
        <v>292</v>
      </c>
      <c r="BJ104" s="12" t="s">
        <v>269</v>
      </c>
      <c r="BK104" s="12" t="s">
        <v>265</v>
      </c>
      <c r="BL104" s="350" t="str">
        <f t="shared" si="0"/>
        <v>PE10  Pentex  1.5 mil </v>
      </c>
    </row>
    <row r="105" spans="60:64" ht="15">
      <c r="BH105" s="363" t="s">
        <v>290</v>
      </c>
      <c r="BI105" s="12" t="s">
        <v>294</v>
      </c>
      <c r="BJ105" s="12" t="s">
        <v>236</v>
      </c>
      <c r="BK105" s="12" t="s">
        <v>236</v>
      </c>
      <c r="BL105" s="350" t="str">
        <f t="shared" si="0"/>
        <v>PE15     </v>
      </c>
    </row>
    <row r="106" spans="60:64" ht="15">
      <c r="BH106" s="363" t="s">
        <v>290</v>
      </c>
      <c r="BI106" s="12" t="s">
        <v>294</v>
      </c>
      <c r="BJ106" s="12" t="s">
        <v>269</v>
      </c>
      <c r="BK106" s="12" t="s">
        <v>265</v>
      </c>
      <c r="BL106" s="350" t="str">
        <f t="shared" si="0"/>
        <v>PE15  Pentex  1.5 mil </v>
      </c>
    </row>
    <row r="107" spans="60:64" ht="15">
      <c r="BH107" s="363" t="s">
        <v>290</v>
      </c>
      <c r="BI107" s="12" t="s">
        <v>291</v>
      </c>
      <c r="BJ107" s="12" t="s">
        <v>264</v>
      </c>
      <c r="BK107" s="12" t="s">
        <v>265</v>
      </c>
      <c r="BL107" s="350" t="str">
        <f t="shared" si="0"/>
        <v>PX05  Dacron  1.5 mil </v>
      </c>
    </row>
    <row r="108" spans="60:64" ht="15">
      <c r="BH108" s="363" t="s">
        <v>290</v>
      </c>
      <c r="BI108" s="12" t="s">
        <v>293</v>
      </c>
      <c r="BJ108" s="12" t="s">
        <v>264</v>
      </c>
      <c r="BK108" s="12" t="s">
        <v>265</v>
      </c>
      <c r="BL108" s="350" t="str">
        <f t="shared" si="0"/>
        <v>PX10  Dacron  1.5 mil </v>
      </c>
    </row>
    <row r="109" spans="60:64" ht="15">
      <c r="BH109" s="363" t="s">
        <v>290</v>
      </c>
      <c r="BI109" s="12" t="s">
        <v>295</v>
      </c>
      <c r="BJ109" s="12" t="s">
        <v>236</v>
      </c>
      <c r="BK109" s="12" t="s">
        <v>236</v>
      </c>
      <c r="BL109" s="350" t="str">
        <f t="shared" si="0"/>
        <v>PX15     </v>
      </c>
    </row>
    <row r="110" spans="60:64" ht="15">
      <c r="BH110" s="363" t="s">
        <v>290</v>
      </c>
      <c r="BI110" s="12" t="s">
        <v>295</v>
      </c>
      <c r="BJ110" s="12" t="s">
        <v>264</v>
      </c>
      <c r="BK110" s="12" t="s">
        <v>265</v>
      </c>
      <c r="BL110" s="350" t="str">
        <f t="shared" si="0"/>
        <v>PX15  Dacron  1.5 mil </v>
      </c>
    </row>
    <row r="111" spans="60:64" ht="15">
      <c r="BH111" s="363" t="s">
        <v>296</v>
      </c>
      <c r="BI111" s="12" t="s">
        <v>304</v>
      </c>
      <c r="BJ111" s="12" t="s">
        <v>308</v>
      </c>
      <c r="BK111" s="12" t="s">
        <v>265</v>
      </c>
      <c r="BL111" s="350" t="str">
        <f t="shared" si="0"/>
        <v>Flex 08 Poly Polyester  1.5 mil </v>
      </c>
    </row>
    <row r="112" spans="60:64" ht="15">
      <c r="BH112" s="363" t="s">
        <v>296</v>
      </c>
      <c r="BI112" s="12" t="s">
        <v>303</v>
      </c>
      <c r="BJ112" s="12" t="s">
        <v>246</v>
      </c>
      <c r="BK112" s="12" t="s">
        <v>265</v>
      </c>
      <c r="BL112" s="350" t="str">
        <f t="shared" si="0"/>
        <v>Flex 08P Pentex 1.5 mil </v>
      </c>
    </row>
    <row r="113" spans="60:64" ht="15">
      <c r="BH113" s="363" t="s">
        <v>296</v>
      </c>
      <c r="BI113" s="12" t="s">
        <v>306</v>
      </c>
      <c r="BJ113" s="12" t="s">
        <v>308</v>
      </c>
      <c r="BK113" s="12" t="s">
        <v>265</v>
      </c>
      <c r="BL113" s="350" t="str">
        <f t="shared" si="0"/>
        <v>Flex 13 Poly  Polyester  1.5 mil </v>
      </c>
    </row>
    <row r="114" spans="60:64" ht="15">
      <c r="BH114" s="363" t="s">
        <v>296</v>
      </c>
      <c r="BI114" s="12" t="s">
        <v>305</v>
      </c>
      <c r="BJ114" s="12" t="s">
        <v>246</v>
      </c>
      <c r="BK114" s="12" t="s">
        <v>265</v>
      </c>
      <c r="BL114" s="350" t="str">
        <f t="shared" si="0"/>
        <v>Flex 13P Pentex 1.5 mil </v>
      </c>
    </row>
    <row r="115" spans="60:64" ht="15">
      <c r="BH115" s="368" t="s">
        <v>352</v>
      </c>
      <c r="BI115" s="369" t="s">
        <v>352</v>
      </c>
      <c r="BJ115" s="369"/>
      <c r="BK115" s="369"/>
      <c r="BL115" s="350" t="str">
        <f t="shared" si="0"/>
        <v>DP PE 10  </v>
      </c>
    </row>
    <row r="116" spans="60:64" ht="15">
      <c r="BH116" s="370" t="s">
        <v>361</v>
      </c>
      <c r="BI116" s="421" t="s">
        <v>229</v>
      </c>
      <c r="BJ116" s="371"/>
      <c r="BK116" s="371"/>
      <c r="BL116" s="351" t="str">
        <f t="shared" si="0"/>
        <v>  </v>
      </c>
    </row>
    <row r="118" spans="60:64" ht="15.75" thickBot="1">
      <c r="BH118" s="364" t="s">
        <v>299</v>
      </c>
      <c r="BI118" s="365" t="s">
        <v>297</v>
      </c>
      <c r="BJ118" s="366" t="s">
        <v>236</v>
      </c>
      <c r="BK118" s="366" t="s">
        <v>236</v>
      </c>
      <c r="BL118" s="367" t="s">
        <v>298</v>
      </c>
    </row>
    <row r="119" spans="60:64" ht="15.75" thickTop="1">
      <c r="BH119" s="363" t="s">
        <v>258</v>
      </c>
      <c r="BI119" s="12" t="s">
        <v>259</v>
      </c>
      <c r="BJ119" s="12" t="s">
        <v>260</v>
      </c>
      <c r="BK119" s="12" t="s">
        <v>261</v>
      </c>
      <c r="BL119" s="350" t="str">
        <f>+BI119&amp;" "&amp;BJ119&amp;" "&amp;BK119</f>
        <v>Cloth  Materials used  Laminate </v>
      </c>
    </row>
    <row r="120" spans="60:64" ht="15">
      <c r="BH120" s="363" t="s">
        <v>236</v>
      </c>
      <c r="BI120" s="12" t="s">
        <v>236</v>
      </c>
      <c r="BJ120" s="12" t="s">
        <v>374</v>
      </c>
      <c r="BK120" s="12" t="s">
        <v>375</v>
      </c>
      <c r="BL120" s="350" t="str">
        <f>+BI120&amp;" "&amp;BJ120&amp;" "&amp;BK120</f>
        <v>  Non dichiarato (*)</v>
      </c>
    </row>
    <row r="121" spans="60:64" ht="15">
      <c r="BH121" s="363" t="s">
        <v>236</v>
      </c>
      <c r="BI121" s="12" t="s">
        <v>236</v>
      </c>
      <c r="BJ121" s="12" t="s">
        <v>264</v>
      </c>
      <c r="BK121" s="12" t="s">
        <v>236</v>
      </c>
      <c r="BL121" s="350" t="str">
        <f aca="true" t="shared" si="1" ref="BL121:BL162">+BI121&amp;" "&amp;BJ121&amp;" "&amp;BK121</f>
        <v>  Dacron   </v>
      </c>
    </row>
    <row r="122" spans="60:64" ht="15">
      <c r="BH122" s="363" t="s">
        <v>236</v>
      </c>
      <c r="BI122" s="12" t="s">
        <v>236</v>
      </c>
      <c r="BJ122" s="12" t="s">
        <v>246</v>
      </c>
      <c r="BK122" s="12" t="s">
        <v>236</v>
      </c>
      <c r="BL122" s="350" t="str">
        <f>+BI122&amp;" "&amp;BJ122&amp;" "&amp;BK122</f>
        <v>  Pentex  </v>
      </c>
    </row>
    <row r="123" spans="60:64" ht="15">
      <c r="BH123" s="363" t="s">
        <v>236</v>
      </c>
      <c r="BI123" s="12" t="s">
        <v>236</v>
      </c>
      <c r="BJ123" s="12" t="s">
        <v>308</v>
      </c>
      <c r="BK123" s="12" t="s">
        <v>236</v>
      </c>
      <c r="BL123" s="350" t="str">
        <f>+BI123&amp;" "&amp;BJ123&amp;" "&amp;BK123</f>
        <v>  Polyester   </v>
      </c>
    </row>
    <row r="124" spans="60:64" ht="15">
      <c r="BH124" s="363" t="s">
        <v>262</v>
      </c>
      <c r="BI124" s="12" t="s">
        <v>386</v>
      </c>
      <c r="BJ124" s="1" t="s">
        <v>387</v>
      </c>
      <c r="BK124" s="12" t="s">
        <v>236</v>
      </c>
      <c r="BL124" s="350" t="str">
        <f>+BI124&amp;" "&amp;BJ124&amp;" "&amp;BK124</f>
        <v>180P Bainbridge  </v>
      </c>
    </row>
    <row r="125" spans="60:64" ht="15">
      <c r="BH125" s="363" t="s">
        <v>262</v>
      </c>
      <c r="BI125" s="12" t="s">
        <v>263</v>
      </c>
      <c r="BJ125" s="12" t="s">
        <v>264</v>
      </c>
      <c r="BK125" s="12" t="s">
        <v>265</v>
      </c>
      <c r="BL125" s="350" t="str">
        <f t="shared" si="1"/>
        <v>Diax 60 P LSP  Dacron  1.5 mil </v>
      </c>
    </row>
    <row r="126" spans="60:64" ht="15">
      <c r="BH126" s="363" t="s">
        <v>262</v>
      </c>
      <c r="BI126" s="12" t="s">
        <v>266</v>
      </c>
      <c r="BJ126" s="12" t="s">
        <v>264</v>
      </c>
      <c r="BK126" s="12" t="s">
        <v>265</v>
      </c>
      <c r="BL126" s="350" t="str">
        <f t="shared" si="1"/>
        <v>Diax 120 P  Dacron  1.5 mil </v>
      </c>
    </row>
    <row r="127" spans="60:64" ht="15">
      <c r="BH127" s="363" t="s">
        <v>262</v>
      </c>
      <c r="BI127" s="12" t="s">
        <v>267</v>
      </c>
      <c r="BJ127" s="12" t="s">
        <v>264</v>
      </c>
      <c r="BK127" s="12" t="s">
        <v>265</v>
      </c>
      <c r="BL127" s="350" t="str">
        <f t="shared" si="1"/>
        <v>Diax 180 P  Dacron  1.5 mil </v>
      </c>
    </row>
    <row r="128" spans="60:64" ht="15">
      <c r="BH128" s="363" t="s">
        <v>262</v>
      </c>
      <c r="BI128" s="12" t="s">
        <v>268</v>
      </c>
      <c r="BJ128" s="12" t="s">
        <v>269</v>
      </c>
      <c r="BK128" s="12" t="s">
        <v>265</v>
      </c>
      <c r="BL128" s="350" t="str">
        <f t="shared" si="1"/>
        <v>Diax 60 LSP  Pentex  1.5 mil </v>
      </c>
    </row>
    <row r="129" spans="60:64" ht="15">
      <c r="BH129" s="363" t="s">
        <v>262</v>
      </c>
      <c r="BI129" s="12" t="s">
        <v>270</v>
      </c>
      <c r="BJ129" s="12" t="s">
        <v>269</v>
      </c>
      <c r="BK129" s="12" t="s">
        <v>265</v>
      </c>
      <c r="BL129" s="350" t="str">
        <f t="shared" si="1"/>
        <v>Diax 90 LSP  Pentex  1.5 mil </v>
      </c>
    </row>
    <row r="130" spans="60:64" ht="15">
      <c r="BH130" s="363" t="s">
        <v>262</v>
      </c>
      <c r="BI130" s="12" t="s">
        <v>271</v>
      </c>
      <c r="BJ130" s="12" t="s">
        <v>269</v>
      </c>
      <c r="BK130" s="12" t="s">
        <v>265</v>
      </c>
      <c r="BL130" s="350" t="str">
        <f t="shared" si="1"/>
        <v>Diax 130 LSP  Pentex  1.5 mil </v>
      </c>
    </row>
    <row r="131" spans="60:64" ht="15">
      <c r="BH131" s="363" t="s">
        <v>272</v>
      </c>
      <c r="BI131" s="12" t="s">
        <v>273</v>
      </c>
      <c r="BJ131" s="12" t="s">
        <v>269</v>
      </c>
      <c r="BK131" s="12" t="s">
        <v>265</v>
      </c>
      <c r="BL131" s="350" t="str">
        <f t="shared" si="1"/>
        <v>MPX 06 P  Pentex  1.5 mil </v>
      </c>
    </row>
    <row r="132" spans="60:64" ht="15">
      <c r="BH132" s="363" t="s">
        <v>272</v>
      </c>
      <c r="BI132" s="12" t="s">
        <v>274</v>
      </c>
      <c r="BJ132" s="12" t="s">
        <v>269</v>
      </c>
      <c r="BK132" s="12" t="s">
        <v>275</v>
      </c>
      <c r="BL132" s="350" t="str">
        <f t="shared" si="1"/>
        <v>MPX 06P­2.5  Pentex  2.5 mil </v>
      </c>
    </row>
    <row r="133" spans="60:64" ht="15">
      <c r="BH133" s="363" t="s">
        <v>272</v>
      </c>
      <c r="BI133" s="12" t="s">
        <v>276</v>
      </c>
      <c r="BJ133" s="12" t="s">
        <v>269</v>
      </c>
      <c r="BK133" s="12" t="s">
        <v>265</v>
      </c>
      <c r="BL133" s="350" t="str">
        <f t="shared" si="1"/>
        <v>MPX 12 P  Pentex  1.5 mil </v>
      </c>
    </row>
    <row r="134" spans="60:64" ht="15">
      <c r="BH134" s="363" t="s">
        <v>277</v>
      </c>
      <c r="BI134" s="12" t="s">
        <v>278</v>
      </c>
      <c r="BJ134" s="12" t="s">
        <v>264</v>
      </c>
      <c r="BK134" s="12" t="s">
        <v>279</v>
      </c>
      <c r="BL134" s="350" t="str">
        <f t="shared" si="1"/>
        <v>Polykote,4.46 Ripstop  Dacron  4.8 oz </v>
      </c>
    </row>
    <row r="135" spans="60:64" ht="15">
      <c r="BH135" s="363" t="s">
        <v>277</v>
      </c>
      <c r="BI135" s="12" t="s">
        <v>280</v>
      </c>
      <c r="BJ135" s="12" t="s">
        <v>264</v>
      </c>
      <c r="BK135" s="12" t="s">
        <v>281</v>
      </c>
      <c r="BL135" s="350" t="str">
        <f t="shared" si="1"/>
        <v>RS 5 Polykote  Dacron  5.0 oz </v>
      </c>
    </row>
    <row r="136" spans="60:64" ht="15">
      <c r="BH136" s="363" t="s">
        <v>277</v>
      </c>
      <c r="BI136" s="12" t="s">
        <v>282</v>
      </c>
      <c r="BJ136" s="12" t="s">
        <v>264</v>
      </c>
      <c r="BK136" s="12" t="s">
        <v>283</v>
      </c>
      <c r="BL136" s="350" t="str">
        <f t="shared" si="1"/>
        <v>5.46 Riptop polykote  Dacron  5.4 oz </v>
      </c>
    </row>
    <row r="137" spans="60:64" ht="15">
      <c r="BH137" s="363" t="s">
        <v>236</v>
      </c>
      <c r="BI137" s="1" t="s">
        <v>284</v>
      </c>
      <c r="BJ137" s="12" t="s">
        <v>236</v>
      </c>
      <c r="BK137" s="12" t="s">
        <v>236</v>
      </c>
      <c r="BL137" s="350" t="str">
        <f t="shared" si="1"/>
        <v>Apen 06     </v>
      </c>
    </row>
    <row r="138" spans="60:64" ht="15">
      <c r="BH138" s="363" t="s">
        <v>277</v>
      </c>
      <c r="BI138" s="12" t="s">
        <v>284</v>
      </c>
      <c r="BJ138" s="12" t="s">
        <v>269</v>
      </c>
      <c r="BK138" s="12" t="s">
        <v>265</v>
      </c>
      <c r="BL138" s="350" t="str">
        <f t="shared" si="1"/>
        <v>Apen 06  Pentex  1.5 mil </v>
      </c>
    </row>
    <row r="139" spans="60:64" ht="15">
      <c r="BH139" s="363" t="s">
        <v>277</v>
      </c>
      <c r="BI139" s="12" t="s">
        <v>284</v>
      </c>
      <c r="BJ139" s="12" t="s">
        <v>269</v>
      </c>
      <c r="BK139" s="12" t="s">
        <v>275</v>
      </c>
      <c r="BL139" s="350" t="str">
        <f t="shared" si="1"/>
        <v>Apen 06  Pentex  2.5 mil </v>
      </c>
    </row>
    <row r="140" spans="60:64" ht="15">
      <c r="BH140" s="363" t="s">
        <v>277</v>
      </c>
      <c r="BI140" s="12" t="s">
        <v>284</v>
      </c>
      <c r="BJ140" s="12" t="s">
        <v>269</v>
      </c>
      <c r="BK140" s="12" t="s">
        <v>285</v>
      </c>
      <c r="BL140" s="350" t="str">
        <f t="shared" si="1"/>
        <v>Apen 06  Pentex  3.0 mil </v>
      </c>
    </row>
    <row r="141" spans="60:64" ht="15">
      <c r="BH141" s="363" t="s">
        <v>277</v>
      </c>
      <c r="BI141" s="12" t="s">
        <v>286</v>
      </c>
      <c r="BJ141" s="12" t="s">
        <v>269</v>
      </c>
      <c r="BK141" s="12" t="s">
        <v>301</v>
      </c>
      <c r="BL141" s="350" t="str">
        <f t="shared" si="1"/>
        <v>Apen 09  Pentex  2.0 mil</v>
      </c>
    </row>
    <row r="142" spans="60:64" ht="15">
      <c r="BH142" s="363" t="s">
        <v>277</v>
      </c>
      <c r="BI142" s="12" t="s">
        <v>286</v>
      </c>
      <c r="BJ142" s="12" t="s">
        <v>269</v>
      </c>
      <c r="BK142" s="12" t="s">
        <v>302</v>
      </c>
      <c r="BL142" s="350" t="str">
        <f>+BI142&amp;" "&amp;BJ142&amp;" "&amp;BK142</f>
        <v>Apen 09  Pentex  1.5 mil</v>
      </c>
    </row>
    <row r="143" spans="60:64" ht="15">
      <c r="BH143" s="363" t="s">
        <v>277</v>
      </c>
      <c r="BI143" s="12" t="s">
        <v>287</v>
      </c>
      <c r="BJ143" s="12" t="s">
        <v>269</v>
      </c>
      <c r="BK143" s="12" t="s">
        <v>265</v>
      </c>
      <c r="BL143" s="350" t="str">
        <f t="shared" si="1"/>
        <v>Apen 12  Pentex  1.5 mil </v>
      </c>
    </row>
    <row r="144" spans="60:64" ht="15">
      <c r="BH144" s="363" t="s">
        <v>277</v>
      </c>
      <c r="BI144" s="12" t="s">
        <v>288</v>
      </c>
      <c r="BJ144" s="12" t="s">
        <v>269</v>
      </c>
      <c r="BK144" s="12" t="s">
        <v>265</v>
      </c>
      <c r="BL144" s="350" t="str">
        <f t="shared" si="1"/>
        <v>Maxx Pen 09  Pentex  1.5 mil </v>
      </c>
    </row>
    <row r="145" spans="60:64" ht="15">
      <c r="BH145" s="363" t="s">
        <v>277</v>
      </c>
      <c r="BI145" s="12" t="s">
        <v>288</v>
      </c>
      <c r="BJ145" s="12" t="s">
        <v>269</v>
      </c>
      <c r="BK145" s="12" t="s">
        <v>300</v>
      </c>
      <c r="BL145" s="350" t="str">
        <f t="shared" si="1"/>
        <v>Maxx Pen 09  Pentex  1.75 mil</v>
      </c>
    </row>
    <row r="146" spans="60:64" ht="15">
      <c r="BH146" s="363" t="s">
        <v>277</v>
      </c>
      <c r="BI146" s="12" t="s">
        <v>289</v>
      </c>
      <c r="BJ146" s="12" t="s">
        <v>269</v>
      </c>
      <c r="BK146" s="12" t="s">
        <v>265</v>
      </c>
      <c r="BL146" s="350" t="str">
        <f t="shared" si="1"/>
        <v>Maxx Pen 15  Pentex  1.5 mil </v>
      </c>
    </row>
    <row r="147" spans="60:64" ht="15">
      <c r="BH147" s="363" t="s">
        <v>277</v>
      </c>
      <c r="BI147" s="12" t="s">
        <v>289</v>
      </c>
      <c r="BJ147" s="12" t="s">
        <v>269</v>
      </c>
      <c r="BK147" s="12" t="s">
        <v>300</v>
      </c>
      <c r="BL147" s="350" t="str">
        <f t="shared" si="1"/>
        <v>Maxx Pen 15  Pentex  1.75 mil</v>
      </c>
    </row>
    <row r="148" spans="60:64" ht="15">
      <c r="BH148" s="363" t="s">
        <v>290</v>
      </c>
      <c r="BI148" s="12" t="s">
        <v>377</v>
      </c>
      <c r="BJ148" s="12" t="s">
        <v>269</v>
      </c>
      <c r="BK148" s="12" t="s">
        <v>236</v>
      </c>
      <c r="BL148" s="350" t="str">
        <f aca="true" t="shared" si="2" ref="BL148:BL155">+BI148&amp;" "&amp;BJ148&amp;" "&amp;BK148</f>
        <v>PE05 Pentex   </v>
      </c>
    </row>
    <row r="149" spans="60:64" ht="15">
      <c r="BH149" s="363" t="s">
        <v>290</v>
      </c>
      <c r="BI149" s="12" t="s">
        <v>377</v>
      </c>
      <c r="BJ149" s="12" t="s">
        <v>269</v>
      </c>
      <c r="BK149" s="12" t="s">
        <v>265</v>
      </c>
      <c r="BL149" s="350" t="str">
        <f t="shared" si="2"/>
        <v>PE05 Pentex  1.5 mil </v>
      </c>
    </row>
    <row r="150" spans="60:64" ht="15">
      <c r="BH150" s="363" t="s">
        <v>290</v>
      </c>
      <c r="BI150" s="12" t="s">
        <v>377</v>
      </c>
      <c r="BJ150" s="12" t="s">
        <v>269</v>
      </c>
      <c r="BK150" s="12" t="s">
        <v>285</v>
      </c>
      <c r="BL150" s="350" t="str">
        <f t="shared" si="2"/>
        <v>PE05 Pentex  3.0 mil </v>
      </c>
    </row>
    <row r="151" spans="60:64" ht="15">
      <c r="BH151" s="363" t="s">
        <v>290</v>
      </c>
      <c r="BI151" s="12" t="s">
        <v>292</v>
      </c>
      <c r="BJ151" s="12" t="s">
        <v>236</v>
      </c>
      <c r="BK151" s="12" t="s">
        <v>236</v>
      </c>
      <c r="BL151" s="350" t="str">
        <f t="shared" si="2"/>
        <v>PE10     </v>
      </c>
    </row>
    <row r="152" spans="60:64" ht="15">
      <c r="BH152" s="363" t="s">
        <v>290</v>
      </c>
      <c r="BI152" s="12" t="s">
        <v>292</v>
      </c>
      <c r="BJ152" s="12" t="s">
        <v>269</v>
      </c>
      <c r="BK152" s="12" t="s">
        <v>265</v>
      </c>
      <c r="BL152" s="350" t="str">
        <f t="shared" si="2"/>
        <v>PE10  Pentex  1.5 mil </v>
      </c>
    </row>
    <row r="153" spans="60:64" ht="15">
      <c r="BH153" s="363" t="s">
        <v>290</v>
      </c>
      <c r="BI153" s="12" t="s">
        <v>294</v>
      </c>
      <c r="BJ153" s="12" t="s">
        <v>236</v>
      </c>
      <c r="BK153" s="12" t="s">
        <v>236</v>
      </c>
      <c r="BL153" s="350" t="str">
        <f t="shared" si="2"/>
        <v>PE15     </v>
      </c>
    </row>
    <row r="154" spans="60:64" ht="15">
      <c r="BH154" s="363" t="s">
        <v>290</v>
      </c>
      <c r="BI154" s="12" t="s">
        <v>294</v>
      </c>
      <c r="BJ154" s="12" t="s">
        <v>269</v>
      </c>
      <c r="BK154" s="12" t="s">
        <v>265</v>
      </c>
      <c r="BL154" s="350" t="str">
        <f t="shared" si="2"/>
        <v>PE15  Pentex  1.5 mil </v>
      </c>
    </row>
    <row r="155" spans="60:64" ht="15">
      <c r="BH155" s="363" t="s">
        <v>290</v>
      </c>
      <c r="BI155" s="12" t="s">
        <v>291</v>
      </c>
      <c r="BJ155" s="12" t="s">
        <v>264</v>
      </c>
      <c r="BK155" s="12" t="s">
        <v>265</v>
      </c>
      <c r="BL155" s="350" t="str">
        <f t="shared" si="2"/>
        <v>PX05  Dacron  1.5 mil </v>
      </c>
    </row>
    <row r="156" spans="60:64" ht="15">
      <c r="BH156" s="363" t="s">
        <v>290</v>
      </c>
      <c r="BI156" s="12" t="s">
        <v>293</v>
      </c>
      <c r="BJ156" s="12" t="s">
        <v>264</v>
      </c>
      <c r="BK156" s="12" t="s">
        <v>265</v>
      </c>
      <c r="BL156" s="350" t="str">
        <f t="shared" si="1"/>
        <v>PX10  Dacron  1.5 mil </v>
      </c>
    </row>
    <row r="157" spans="60:64" ht="15">
      <c r="BH157" s="363" t="s">
        <v>290</v>
      </c>
      <c r="BI157" s="12" t="s">
        <v>295</v>
      </c>
      <c r="BJ157" s="12" t="s">
        <v>264</v>
      </c>
      <c r="BK157" s="12" t="s">
        <v>265</v>
      </c>
      <c r="BL157" s="350" t="str">
        <f t="shared" si="1"/>
        <v>PX15  Dacron  1.5 mil </v>
      </c>
    </row>
    <row r="158" spans="60:64" ht="15">
      <c r="BH158" s="363" t="s">
        <v>296</v>
      </c>
      <c r="BI158" s="12" t="s">
        <v>378</v>
      </c>
      <c r="BJ158" s="12" t="s">
        <v>246</v>
      </c>
      <c r="BK158" s="12" t="s">
        <v>265</v>
      </c>
      <c r="BL158" s="350" t="str">
        <f t="shared" si="1"/>
        <v>Flex 08 P Pentex 1.5 mil </v>
      </c>
    </row>
    <row r="159" spans="60:64" ht="15">
      <c r="BH159" s="363" t="s">
        <v>296</v>
      </c>
      <c r="BI159" s="12" t="s">
        <v>304</v>
      </c>
      <c r="BJ159" s="12" t="s">
        <v>308</v>
      </c>
      <c r="BK159" s="12" t="s">
        <v>265</v>
      </c>
      <c r="BL159" s="350" t="str">
        <f>+BI159&amp;" "&amp;BJ159&amp;" "&amp;BK159</f>
        <v>Flex 08 Poly Polyester  1.5 mil </v>
      </c>
    </row>
    <row r="160" spans="60:64" ht="15">
      <c r="BH160" s="363" t="s">
        <v>296</v>
      </c>
      <c r="BI160" s="12" t="s">
        <v>379</v>
      </c>
      <c r="BJ160" s="12" t="s">
        <v>246</v>
      </c>
      <c r="BK160" s="12" t="s">
        <v>265</v>
      </c>
      <c r="BL160" s="350" t="str">
        <f t="shared" si="1"/>
        <v>Flex 13 P Pentex 1.5 mil </v>
      </c>
    </row>
    <row r="161" spans="60:64" ht="15">
      <c r="BH161" s="363" t="s">
        <v>296</v>
      </c>
      <c r="BI161" s="12" t="s">
        <v>307</v>
      </c>
      <c r="BJ161" s="12" t="s">
        <v>308</v>
      </c>
      <c r="BK161" s="12" t="s">
        <v>265</v>
      </c>
      <c r="BL161" s="350" t="str">
        <f>+BI161&amp;" "&amp;BJ161&amp;" "&amp;BK161</f>
        <v>Flex 13 Poly Polyester  1.5 mil </v>
      </c>
    </row>
    <row r="162" spans="60:64" ht="15">
      <c r="BH162" s="368" t="s">
        <v>299</v>
      </c>
      <c r="BI162" s="369" t="s">
        <v>297</v>
      </c>
      <c r="BJ162" s="369"/>
      <c r="BK162" s="369"/>
      <c r="BL162" s="350" t="str">
        <f t="shared" si="1"/>
        <v>Marzo 2010  </v>
      </c>
    </row>
    <row r="163" spans="60:64" ht="15">
      <c r="BH163" s="370" t="s">
        <v>299</v>
      </c>
      <c r="BI163" s="371" t="s">
        <v>297</v>
      </c>
      <c r="BJ163" s="371"/>
      <c r="BK163" s="371"/>
      <c r="BL163" s="351" t="str">
        <f>+BI163&amp;" "&amp;BJ163&amp;" "&amp;BK163</f>
        <v>Marzo 2010  </v>
      </c>
    </row>
    <row r="165" spans="60:64" ht="15.75" thickBot="1">
      <c r="BH165" s="364" t="s">
        <v>309</v>
      </c>
      <c r="BI165" s="365" t="s">
        <v>297</v>
      </c>
      <c r="BJ165" s="366" t="s">
        <v>236</v>
      </c>
      <c r="BK165" s="366" t="s">
        <v>236</v>
      </c>
      <c r="BL165" s="367" t="s">
        <v>242</v>
      </c>
    </row>
    <row r="166" spans="60:64" ht="15.75" thickTop="1">
      <c r="BH166" s="363" t="s">
        <v>258</v>
      </c>
      <c r="BI166" s="12" t="s">
        <v>259</v>
      </c>
      <c r="BJ166" s="12" t="s">
        <v>260</v>
      </c>
      <c r="BK166" s="12" t="s">
        <v>261</v>
      </c>
      <c r="BL166" s="350" t="str">
        <f aca="true" t="shared" si="3" ref="BL166:BL192">+BI166&amp;" "&amp;BJ166&amp;" "&amp;BK166</f>
        <v>Cloth  Materials used  Laminate </v>
      </c>
    </row>
    <row r="167" spans="60:64" ht="15">
      <c r="BH167" s="363" t="s">
        <v>236</v>
      </c>
      <c r="BI167" s="12" t="s">
        <v>236</v>
      </c>
      <c r="BJ167" s="12" t="s">
        <v>374</v>
      </c>
      <c r="BK167" s="12" t="s">
        <v>375</v>
      </c>
      <c r="BL167" s="350" t="str">
        <f t="shared" si="3"/>
        <v>  Non dichiarato (*)</v>
      </c>
    </row>
    <row r="168" spans="60:64" ht="15">
      <c r="BH168" s="363" t="s">
        <v>262</v>
      </c>
      <c r="BI168" s="12" t="s">
        <v>310</v>
      </c>
      <c r="BJ168" s="12" t="s">
        <v>311</v>
      </c>
      <c r="BK168" s="12" t="s">
        <v>312</v>
      </c>
      <c r="BL168" s="350" t="str">
        <f t="shared" si="3"/>
        <v>AIRX 700N  Nylon  1.03 oz </v>
      </c>
    </row>
    <row r="169" spans="60:64" ht="15">
      <c r="BH169" s="363" t="s">
        <v>262</v>
      </c>
      <c r="BI169" s="12" t="s">
        <v>346</v>
      </c>
      <c r="BJ169" s="12" t="s">
        <v>311</v>
      </c>
      <c r="BK169" s="12" t="s">
        <v>313</v>
      </c>
      <c r="BL169" s="350" t="str">
        <f t="shared" si="3"/>
        <v>1.5 Ripstop Nylon  1.5 oz </v>
      </c>
    </row>
    <row r="170" spans="60:64" ht="15">
      <c r="BH170" s="363" t="s">
        <v>262</v>
      </c>
      <c r="BI170" s="12" t="s">
        <v>345</v>
      </c>
      <c r="BJ170" s="12" t="s">
        <v>311</v>
      </c>
      <c r="BK170" s="12" t="s">
        <v>313</v>
      </c>
      <c r="BL170" s="350" t="str">
        <f>+BI170&amp;" "&amp;BJ170&amp;" "&amp;BK170</f>
        <v>MP90  Nylon  1.5 oz </v>
      </c>
    </row>
    <row r="171" spans="60:64" ht="15">
      <c r="BH171" s="363" t="s">
        <v>262</v>
      </c>
      <c r="BI171" s="12" t="s">
        <v>314</v>
      </c>
      <c r="BJ171" s="12" t="s">
        <v>311</v>
      </c>
      <c r="BK171" s="12" t="s">
        <v>315</v>
      </c>
      <c r="BL171" s="350" t="str">
        <f t="shared" si="3"/>
        <v>AIRX 900N  Nylon  1.58 oz </v>
      </c>
    </row>
    <row r="172" spans="60:64" ht="15">
      <c r="BH172" s="363" t="s">
        <v>277</v>
      </c>
      <c r="BI172" s="12" t="s">
        <v>339</v>
      </c>
      <c r="BJ172" s="12" t="s">
        <v>236</v>
      </c>
      <c r="BK172" s="12" t="s">
        <v>236</v>
      </c>
      <c r="BL172" s="350" t="str">
        <f>+BI172&amp;" "&amp;BJ172&amp;" "&amp;BK172</f>
        <v>Dynacote     </v>
      </c>
    </row>
    <row r="173" spans="60:64" ht="15">
      <c r="BH173" s="363" t="s">
        <v>277</v>
      </c>
      <c r="BI173" s="12" t="s">
        <v>339</v>
      </c>
      <c r="BJ173" s="12" t="s">
        <v>316</v>
      </c>
      <c r="BK173" s="12" t="s">
        <v>317</v>
      </c>
      <c r="BL173" s="350" t="str">
        <f t="shared" si="3"/>
        <v>Dynacote  Nylon Silicone  40 grams </v>
      </c>
    </row>
    <row r="174" spans="60:64" ht="15">
      <c r="BH174" s="363" t="s">
        <v>277</v>
      </c>
      <c r="BI174" s="12" t="s">
        <v>340</v>
      </c>
      <c r="BJ174" s="12" t="s">
        <v>316</v>
      </c>
      <c r="BK174" s="12" t="s">
        <v>317</v>
      </c>
      <c r="BL174" s="350" t="str">
        <f t="shared" si="3"/>
        <v>Dynalite Nylon Silicone  40 grams </v>
      </c>
    </row>
    <row r="175" spans="60:64" ht="15">
      <c r="BH175" s="363" t="s">
        <v>277</v>
      </c>
      <c r="BI175" s="12" t="s">
        <v>318</v>
      </c>
      <c r="BJ175" s="12" t="s">
        <v>236</v>
      </c>
      <c r="BK175" s="12" t="s">
        <v>236</v>
      </c>
      <c r="BL175" s="350" t="str">
        <f>+BI175&amp;" "&amp;BJ175&amp;" "&amp;BK175</f>
        <v>Superkote 75     </v>
      </c>
    </row>
    <row r="176" spans="60:64" ht="15">
      <c r="BH176" s="363" t="s">
        <v>277</v>
      </c>
      <c r="BI176" s="12" t="s">
        <v>318</v>
      </c>
      <c r="BJ176" s="12" t="s">
        <v>311</v>
      </c>
      <c r="BK176" s="12" t="s">
        <v>317</v>
      </c>
      <c r="BL176" s="350" t="str">
        <f t="shared" si="3"/>
        <v>Superkote 75  Nylon  40 grams </v>
      </c>
    </row>
    <row r="177" spans="60:64" ht="15">
      <c r="BH177" s="363" t="s">
        <v>277</v>
      </c>
      <c r="BI177" s="12" t="s">
        <v>319</v>
      </c>
      <c r="BJ177" s="12" t="s">
        <v>236</v>
      </c>
      <c r="BK177" s="12" t="s">
        <v>236</v>
      </c>
      <c r="BL177" s="350" t="str">
        <f>+BI177&amp;" "&amp;BJ177&amp;" "&amp;BK177</f>
        <v>Superkote 80     </v>
      </c>
    </row>
    <row r="178" spans="60:64" ht="15">
      <c r="BH178" s="363" t="s">
        <v>277</v>
      </c>
      <c r="BI178" s="12" t="s">
        <v>319</v>
      </c>
      <c r="BJ178" s="12" t="s">
        <v>311</v>
      </c>
      <c r="BK178" s="12" t="s">
        <v>320</v>
      </c>
      <c r="BL178" s="350" t="str">
        <f t="shared" si="3"/>
        <v>Superkote 80  Nylon  42 grams </v>
      </c>
    </row>
    <row r="179" spans="60:64" ht="15">
      <c r="BH179" s="363" t="s">
        <v>277</v>
      </c>
      <c r="BI179" s="12" t="s">
        <v>321</v>
      </c>
      <c r="BJ179" s="12" t="s">
        <v>236</v>
      </c>
      <c r="BK179" s="12" t="s">
        <v>236</v>
      </c>
      <c r="BL179" s="350" t="str">
        <f>+BI179&amp;" "&amp;BJ179&amp;" "&amp;BK179</f>
        <v>Superkote 90     </v>
      </c>
    </row>
    <row r="180" spans="60:64" ht="15">
      <c r="BH180" s="363" t="s">
        <v>277</v>
      </c>
      <c r="BI180" s="12" t="s">
        <v>321</v>
      </c>
      <c r="BJ180" s="12" t="s">
        <v>311</v>
      </c>
      <c r="BK180" s="12" t="s">
        <v>322</v>
      </c>
      <c r="BL180" s="350" t="str">
        <f t="shared" si="3"/>
        <v>Superkote 90  Nylon  46 grams. </v>
      </c>
    </row>
    <row r="181" spans="60:64" ht="15">
      <c r="BH181" s="363" t="s">
        <v>272</v>
      </c>
      <c r="BI181" s="12" t="s">
        <v>323</v>
      </c>
      <c r="BJ181" s="12" t="s">
        <v>311</v>
      </c>
      <c r="BK181" s="12" t="s">
        <v>324</v>
      </c>
      <c r="BL181" s="350" t="str">
        <f t="shared" si="3"/>
        <v>Fleetwing  Nylon  0.75 oz </v>
      </c>
    </row>
    <row r="182" spans="60:64" ht="15">
      <c r="BH182" s="363" t="s">
        <v>272</v>
      </c>
      <c r="BI182" s="12" t="s">
        <v>325</v>
      </c>
      <c r="BJ182" s="12" t="s">
        <v>311</v>
      </c>
      <c r="BK182" s="12" t="s">
        <v>313</v>
      </c>
      <c r="BL182" s="350" t="str">
        <f t="shared" si="3"/>
        <v>Ripstop  Nylon  1.5 oz </v>
      </c>
    </row>
    <row r="183" spans="60:64" ht="15">
      <c r="BH183" s="363" t="s">
        <v>272</v>
      </c>
      <c r="BI183" s="12" t="s">
        <v>326</v>
      </c>
      <c r="BJ183" s="12" t="s">
        <v>327</v>
      </c>
      <c r="BK183" s="12" t="s">
        <v>317</v>
      </c>
      <c r="BL183" s="350" t="str">
        <f t="shared" si="3"/>
        <v>Elite 40  Coated Nylon  40 grams </v>
      </c>
    </row>
    <row r="184" spans="60:64" ht="15">
      <c r="BH184" s="363" t="s">
        <v>272</v>
      </c>
      <c r="BI184" s="12" t="s">
        <v>328</v>
      </c>
      <c r="BJ184" s="12" t="s">
        <v>327</v>
      </c>
      <c r="BK184" s="12" t="s">
        <v>329</v>
      </c>
      <c r="BL184" s="350" t="str">
        <f t="shared" si="3"/>
        <v>Elite 45  Coated Nylon  45 grams. </v>
      </c>
    </row>
    <row r="185" spans="60:64" ht="15">
      <c r="BH185" s="363" t="s">
        <v>290</v>
      </c>
      <c r="BI185" s="12" t="s">
        <v>330</v>
      </c>
      <c r="BJ185" s="12" t="s">
        <v>311</v>
      </c>
      <c r="BK185" s="12" t="s">
        <v>331</v>
      </c>
      <c r="BL185" s="350" t="str">
        <f t="shared" si="3"/>
        <v>Formulon 75  Nylon  0.94 oz. </v>
      </c>
    </row>
    <row r="186" spans="60:64" ht="15">
      <c r="BH186" s="363" t="s">
        <v>290</v>
      </c>
      <c r="BI186" s="12" t="s">
        <v>332</v>
      </c>
      <c r="BJ186" s="12" t="s">
        <v>311</v>
      </c>
      <c r="BK186" s="12" t="s">
        <v>333</v>
      </c>
      <c r="BL186" s="350" t="str">
        <f t="shared" si="3"/>
        <v>Dilon  Nylon  1.0 oz </v>
      </c>
    </row>
    <row r="187" spans="60:64" ht="15">
      <c r="BH187" s="363" t="s">
        <v>290</v>
      </c>
      <c r="BI187" s="12" t="s">
        <v>334</v>
      </c>
      <c r="BJ187" s="12" t="s">
        <v>236</v>
      </c>
      <c r="BK187" s="12" t="s">
        <v>236</v>
      </c>
      <c r="BL187" s="350" t="str">
        <f>+BI187&amp;" "&amp;BJ187&amp;" "&amp;BK187</f>
        <v>CHS 32     </v>
      </c>
    </row>
    <row r="188" spans="60:64" ht="15">
      <c r="BH188" s="363" t="s">
        <v>290</v>
      </c>
      <c r="BI188" s="12" t="s">
        <v>334</v>
      </c>
      <c r="BJ188" s="12" t="s">
        <v>311</v>
      </c>
      <c r="BK188" s="12" t="s">
        <v>324</v>
      </c>
      <c r="BL188" s="350" t="str">
        <f t="shared" si="3"/>
        <v>CHS 32  Nylon  0.75 oz </v>
      </c>
    </row>
    <row r="189" spans="60:64" ht="15">
      <c r="BH189" s="363" t="s">
        <v>290</v>
      </c>
      <c r="BI189" s="12" t="s">
        <v>335</v>
      </c>
      <c r="BJ189" s="12" t="s">
        <v>311</v>
      </c>
      <c r="BK189" s="12" t="s">
        <v>336</v>
      </c>
      <c r="BL189" s="350" t="str">
        <f t="shared" si="3"/>
        <v>CHS 90  Nylon  0.90 oz. </v>
      </c>
    </row>
    <row r="190" spans="60:64" ht="15">
      <c r="BH190" s="363" t="s">
        <v>290</v>
      </c>
      <c r="BI190" s="12" t="s">
        <v>337</v>
      </c>
      <c r="BJ190" s="12" t="s">
        <v>316</v>
      </c>
      <c r="BK190" s="12" t="s">
        <v>338</v>
      </c>
      <c r="BL190" s="350" t="str">
        <f t="shared" si="3"/>
        <v>SCN 32  Nylon Silicone  0.75 oz. </v>
      </c>
    </row>
    <row r="191" spans="60:64" ht="15">
      <c r="BH191" s="363" t="s">
        <v>290</v>
      </c>
      <c r="BI191" s="12" t="s">
        <v>342</v>
      </c>
      <c r="BJ191" s="12" t="s">
        <v>308</v>
      </c>
      <c r="BK191" s="12"/>
      <c r="BL191" s="350" t="str">
        <f t="shared" si="3"/>
        <v>7722UCP Polyester  </v>
      </c>
    </row>
    <row r="192" spans="60:64" ht="15">
      <c r="BH192" s="363" t="s">
        <v>290</v>
      </c>
      <c r="BI192" s="12" t="s">
        <v>341</v>
      </c>
      <c r="BJ192" s="12" t="s">
        <v>308</v>
      </c>
      <c r="BK192" s="12"/>
      <c r="BL192" s="350" t="str">
        <f t="shared" si="3"/>
        <v>6611UCP Polyester  </v>
      </c>
    </row>
    <row r="193" spans="60:64" ht="15">
      <c r="BH193" s="368" t="s">
        <v>236</v>
      </c>
      <c r="BI193" s="369" t="s">
        <v>362</v>
      </c>
      <c r="BJ193" s="369"/>
      <c r="BK193" s="369"/>
      <c r="BL193" s="350" t="str">
        <f>+BI193&amp;" "&amp;BJ193&amp;" "&amp;BK193</f>
        <v>54/80  </v>
      </c>
    </row>
    <row r="194" spans="60:64" ht="15">
      <c r="BH194" s="370" t="s">
        <v>242</v>
      </c>
      <c r="BI194" s="371" t="s">
        <v>297</v>
      </c>
      <c r="BJ194" s="371"/>
      <c r="BK194" s="371"/>
      <c r="BL194" s="351" t="str">
        <f>+BI194&amp;" "&amp;BJ194&amp;" "&amp;BK194</f>
        <v>Marzo 2010  </v>
      </c>
    </row>
  </sheetData>
  <sheetProtection sheet="1" objects="1" selectLockedCells="1"/>
  <mergeCells count="160">
    <mergeCell ref="AI60:AR68"/>
    <mergeCell ref="N62:V64"/>
    <mergeCell ref="Z59:AG59"/>
    <mergeCell ref="Q67:W67"/>
    <mergeCell ref="Z67:AG67"/>
    <mergeCell ref="N66:P68"/>
    <mergeCell ref="AI59:AR59"/>
    <mergeCell ref="N58:V60"/>
    <mergeCell ref="T56:AE56"/>
    <mergeCell ref="AF55:AG55"/>
    <mergeCell ref="T55:AE55"/>
    <mergeCell ref="Z60:AG66"/>
    <mergeCell ref="AL49:AN49"/>
    <mergeCell ref="AL46:AN46"/>
    <mergeCell ref="AP53:AR53"/>
    <mergeCell ref="AF56:AG56"/>
    <mergeCell ref="AH56:AJ56"/>
    <mergeCell ref="AH55:AJ55"/>
    <mergeCell ref="AP55:AR56"/>
    <mergeCell ref="AK55:AO56"/>
    <mergeCell ref="AL50:AN50"/>
    <mergeCell ref="AL47:AN47"/>
    <mergeCell ref="AP38:AR38"/>
    <mergeCell ref="AK43:AR43"/>
    <mergeCell ref="AK44:AR44"/>
    <mergeCell ref="AP39:AR39"/>
    <mergeCell ref="AP41:AR41"/>
    <mergeCell ref="AP42:AR42"/>
    <mergeCell ref="AH38:AJ38"/>
    <mergeCell ref="AH40:AJ40"/>
    <mergeCell ref="AF42:AG42"/>
    <mergeCell ref="AF38:AG38"/>
    <mergeCell ref="AF39:AG39"/>
    <mergeCell ref="AP54:AR54"/>
    <mergeCell ref="AK53:AO53"/>
    <mergeCell ref="AH39:AJ39"/>
    <mergeCell ref="AH53:AJ53"/>
    <mergeCell ref="AH44:AJ44"/>
    <mergeCell ref="AH54:AJ54"/>
    <mergeCell ref="AP40:AR40"/>
    <mergeCell ref="AH42:AJ42"/>
    <mergeCell ref="AL48:AN48"/>
    <mergeCell ref="AH43:AJ43"/>
    <mergeCell ref="T54:AE54"/>
    <mergeCell ref="AF54:AG54"/>
    <mergeCell ref="N52:U52"/>
    <mergeCell ref="T43:AE43"/>
    <mergeCell ref="AF53:AG53"/>
    <mergeCell ref="T53:AE53"/>
    <mergeCell ref="T44:AE44"/>
    <mergeCell ref="N45:AG45"/>
    <mergeCell ref="AF43:AG43"/>
    <mergeCell ref="AF44:AG44"/>
    <mergeCell ref="AL34:AN34"/>
    <mergeCell ref="AL36:AN36"/>
    <mergeCell ref="AO18:AR18"/>
    <mergeCell ref="AK11:AN11"/>
    <mergeCell ref="AL35:AN35"/>
    <mergeCell ref="AK14:AR14"/>
    <mergeCell ref="AO15:AR15"/>
    <mergeCell ref="AK18:AN18"/>
    <mergeCell ref="AO19:AR19"/>
    <mergeCell ref="AL33:AN33"/>
    <mergeCell ref="T42:AE42"/>
    <mergeCell ref="T40:AE40"/>
    <mergeCell ref="AH41:AJ41"/>
    <mergeCell ref="T41:AE41"/>
    <mergeCell ref="AF40:AG40"/>
    <mergeCell ref="AF41:AG41"/>
    <mergeCell ref="P31:R31"/>
    <mergeCell ref="N28:O28"/>
    <mergeCell ref="N30:O30"/>
    <mergeCell ref="P28:R28"/>
    <mergeCell ref="P29:R29"/>
    <mergeCell ref="N31:O31"/>
    <mergeCell ref="AF26:AI26"/>
    <mergeCell ref="P25:R25"/>
    <mergeCell ref="N29:O29"/>
    <mergeCell ref="P30:R30"/>
    <mergeCell ref="N20:O20"/>
    <mergeCell ref="N18:O18"/>
    <mergeCell ref="N19:O19"/>
    <mergeCell ref="N17:O17"/>
    <mergeCell ref="AO12:AR12"/>
    <mergeCell ref="AA2:AF2"/>
    <mergeCell ref="P18:R18"/>
    <mergeCell ref="P16:R16"/>
    <mergeCell ref="AO10:AR10"/>
    <mergeCell ref="AK10:AN10"/>
    <mergeCell ref="L4:AA4"/>
    <mergeCell ref="AF16:AI16"/>
    <mergeCell ref="AK16:AN16"/>
    <mergeCell ref="AO16:AR16"/>
    <mergeCell ref="J2:O2"/>
    <mergeCell ref="AF15:AI15"/>
    <mergeCell ref="AO11:AR11"/>
    <mergeCell ref="AK15:AN15"/>
    <mergeCell ref="AL2:AQ2"/>
    <mergeCell ref="AH4:AQ4"/>
    <mergeCell ref="N9:AI9"/>
    <mergeCell ref="T12:AI12"/>
    <mergeCell ref="T14:AI14"/>
    <mergeCell ref="AK9:AR9"/>
    <mergeCell ref="T10:AI10"/>
    <mergeCell ref="AF20:AI20"/>
    <mergeCell ref="P19:R19"/>
    <mergeCell ref="AF17:AI17"/>
    <mergeCell ref="T11:AI11"/>
    <mergeCell ref="P17:R17"/>
    <mergeCell ref="P15:R15"/>
    <mergeCell ref="T13:AI13"/>
    <mergeCell ref="AF18:AI18"/>
    <mergeCell ref="P20:R20"/>
    <mergeCell ref="P21:R21"/>
    <mergeCell ref="P22:R22"/>
    <mergeCell ref="AZ17:BC17"/>
    <mergeCell ref="N15:O15"/>
    <mergeCell ref="AK17:AN17"/>
    <mergeCell ref="AO17:AR17"/>
    <mergeCell ref="N21:O21"/>
    <mergeCell ref="N22:O22"/>
    <mergeCell ref="AF21:AI21"/>
    <mergeCell ref="N16:O16"/>
    <mergeCell ref="AF23:AI23"/>
    <mergeCell ref="N25:O25"/>
    <mergeCell ref="N24:O24"/>
    <mergeCell ref="N23:O23"/>
    <mergeCell ref="P23:R23"/>
    <mergeCell ref="P24:R24"/>
    <mergeCell ref="AF24:AI24"/>
    <mergeCell ref="P27:R27"/>
    <mergeCell ref="P26:R26"/>
    <mergeCell ref="AI77:AU77"/>
    <mergeCell ref="AI69:AU69"/>
    <mergeCell ref="AI71:AU71"/>
    <mergeCell ref="AI73:AU73"/>
    <mergeCell ref="AI70:AU70"/>
    <mergeCell ref="AI75:AU75"/>
    <mergeCell ref="AI72:AU72"/>
    <mergeCell ref="AI76:AU76"/>
    <mergeCell ref="AI74:AU74"/>
    <mergeCell ref="N36:AE36"/>
    <mergeCell ref="N38:AE38"/>
    <mergeCell ref="AF22:AI22"/>
    <mergeCell ref="N27:O27"/>
    <mergeCell ref="N26:O26"/>
    <mergeCell ref="V39:AC39"/>
    <mergeCell ref="AF25:AI25"/>
    <mergeCell ref="N32:AG32"/>
    <mergeCell ref="N33:AE33"/>
    <mergeCell ref="BD19:BG19"/>
    <mergeCell ref="AF19:AI19"/>
    <mergeCell ref="AZ13:BG14"/>
    <mergeCell ref="AZ15:BC15"/>
    <mergeCell ref="BD15:BG15"/>
    <mergeCell ref="AZ16:BC16"/>
    <mergeCell ref="BD16:BG16"/>
    <mergeCell ref="BD17:BG17"/>
    <mergeCell ref="AZ18:BC18"/>
    <mergeCell ref="BD18:BG18"/>
  </mergeCells>
  <conditionalFormatting sqref="AP38:AR41 AL2:AQ2 AO10:AR12 AF23:AI25 AH4:AQ4 AO15:AO19 BD15:BD19">
    <cfRule type="cellIs" priority="24" dxfId="12" operator="equal" stopIfTrue="1">
      <formula>0</formula>
    </cfRule>
  </conditionalFormatting>
  <conditionalFormatting sqref="AL35:AN35">
    <cfRule type="cellIs" priority="4" dxfId="0" operator="greaterThan" stopIfTrue="1">
      <formula>90</formula>
    </cfRule>
  </conditionalFormatting>
  <conditionalFormatting sqref="AL36:AN36">
    <cfRule type="cellIs" priority="5" dxfId="0" operator="lessThan" stopIfTrue="1">
      <formula>1</formula>
    </cfRule>
  </conditionalFormatting>
  <conditionalFormatting sqref="AL47:AN47">
    <cfRule type="cellIs" priority="7" dxfId="0" operator="greaterThan" stopIfTrue="1">
      <formula>50</formula>
    </cfRule>
  </conditionalFormatting>
  <conditionalFormatting sqref="AP53:AR53">
    <cfRule type="cellIs" priority="11" dxfId="0" operator="lessThan" stopIfTrue="1">
      <formula>75</formula>
    </cfRule>
  </conditionalFormatting>
  <conditionalFormatting sqref="AF15:AI22">
    <cfRule type="cellIs" priority="21" dxfId="19" operator="equal" stopIfTrue="1">
      <formula>0</formula>
    </cfRule>
  </conditionalFormatting>
  <conditionalFormatting sqref="AP42:AR42">
    <cfRule type="cellIs" priority="22" dxfId="0" operator="greaterThan" stopIfTrue="1">
      <formula>IF($U$39="",4.15,3.45)</formula>
    </cfRule>
    <cfRule type="cellIs" priority="23" dxfId="12" operator="equal" stopIfTrue="1">
      <formula>0</formula>
    </cfRule>
  </conditionalFormatting>
  <conditionalFormatting sqref="AP55:AR56">
    <cfRule type="cellIs" priority="25" dxfId="0" operator="greaterThan" stopIfTrue="1">
      <formula>IF($AD$52="",21,19)</formula>
    </cfRule>
    <cfRule type="cellIs" priority="26" dxfId="12" operator="equal" stopIfTrue="1">
      <formula>0</formula>
    </cfRule>
  </conditionalFormatting>
  <conditionalFormatting sqref="AF26:AI26">
    <cfRule type="cellIs" priority="27" dxfId="0" operator="greaterThan" stopIfTrue="1">
      <formula>17</formula>
    </cfRule>
    <cfRule type="cellIs" priority="28" dxfId="12" operator="equal" stopIfTrue="1">
      <formula>0</formula>
    </cfRule>
  </conditionalFormatting>
  <conditionalFormatting sqref="T43:AE43">
    <cfRule type="cellIs" priority="13" dxfId="0" operator="greaterThan" stopIfTrue="1">
      <formula>4</formula>
    </cfRule>
  </conditionalFormatting>
  <conditionalFormatting sqref="AL48:AN48">
    <cfRule type="cellIs" priority="14" dxfId="0" operator="greaterThan" stopIfTrue="1">
      <formula>40</formula>
    </cfRule>
    <cfRule type="cellIs" priority="15" dxfId="0" operator="greaterThan" stopIfTrue="1">
      <formula>$AL$49</formula>
    </cfRule>
  </conditionalFormatting>
  <conditionalFormatting sqref="AL49:AN49">
    <cfRule type="cellIs" priority="16" dxfId="0" operator="greaterThan" stopIfTrue="1">
      <formula>80</formula>
    </cfRule>
    <cfRule type="cellIs" priority="17" dxfId="42" operator="lessThan" stopIfTrue="1">
      <formula>$AL$48</formula>
    </cfRule>
  </conditionalFormatting>
  <conditionalFormatting sqref="AL50:AN50">
    <cfRule type="cellIs" priority="18" dxfId="0" operator="lessThan" stopIfTrue="1">
      <formula>0.3</formula>
    </cfRule>
  </conditionalFormatting>
  <conditionalFormatting sqref="AH44:AJ44">
    <cfRule type="cellIs" priority="19" dxfId="43" operator="greaterThan" stopIfTrue="1">
      <formula>0</formula>
    </cfRule>
  </conditionalFormatting>
  <conditionalFormatting sqref="AL46:AN46">
    <cfRule type="cellIs" priority="20" dxfId="43" operator="notEqual" stopIfTrue="1">
      <formula>$AU$46</formula>
    </cfRule>
  </conditionalFormatting>
  <conditionalFormatting sqref="Q67:W67">
    <cfRule type="cellIs" priority="21" dxfId="44" operator="greaterThan" stopIfTrue="1">
      <formula>TODAY()</formula>
    </cfRule>
  </conditionalFormatting>
  <conditionalFormatting sqref="AL33:AN33">
    <cfRule type="cellIs" priority="22" dxfId="0" operator="greaterThan" stopIfTrue="1">
      <formula>1000</formula>
    </cfRule>
    <cfRule type="cellIs" priority="23" dxfId="12" operator="equal" stopIfTrue="1">
      <formula>0</formula>
    </cfRule>
  </conditionalFormatting>
  <conditionalFormatting sqref="AL34:AN34">
    <cfRule type="cellIs" priority="24" dxfId="45" operator="equal" stopIfTrue="1">
      <formula>"ok"</formula>
    </cfRule>
    <cfRule type="cellIs" priority="25" dxfId="0" operator="greaterThan" stopIfTrue="1">
      <formula>1290</formula>
    </cfRule>
  </conditionalFormatting>
  <dataValidations count="5">
    <dataValidation type="list" allowBlank="1" showInputMessage="1" showErrorMessage="1" promptTitle="Window area RANDA" prompt="Write here area or OK or NO" errorTitle="Hai sbagliato" error="Riprova" sqref="AL36:AN36">
      <formula1>$AW$34:$AW$36</formula1>
    </dataValidation>
    <dataValidation type="list" allowBlank="1" showInputMessage="1" showErrorMessage="1" sqref="T14:AI14">
      <formula1>Randa</formula1>
    </dataValidation>
    <dataValidation type="list" allowBlank="1" showInputMessage="1" showErrorMessage="1" sqref="T44:AE44">
      <formula1>Fiocco</formula1>
    </dataValidation>
    <dataValidation type="list" allowBlank="1" showInputMessage="1" showErrorMessage="1" sqref="T56:AE56">
      <formula1>Jennaker</formula1>
    </dataValidation>
    <dataValidation type="list" allowBlank="1" showInputMessage="1" showErrorMessage="1" promptTitle="Window area FIOCCO" prompt="Write here area or OK or NO" errorTitle="Hai sbagliato" error="Riprova" sqref="AL50:AN50">
      <formula1>$AW$48:$AW$50</formula1>
    </dataValidation>
  </dataValidations>
  <hyperlinks>
    <hyperlink ref="BH67" r:id="rId1" display="www.f18-international.org/index.php?option=com_phocadownload&amp;view=file&amp;id=52:may_2013_clothlist&amp;Itemid=50"/>
    <hyperlink ref="AT4" location="Identification!A1" display="Identification"/>
    <hyperlink ref="AT7" location="Equipments!A1" display="Equipments"/>
  </hyperlinks>
  <printOptions horizontalCentered="1"/>
  <pageMargins left="0" right="0" top="0.35433070866141736" bottom="0.5511811023622047" header="0.31496062992125984" footer="0.31496062992125984"/>
  <pageSetup fitToHeight="1" fitToWidth="1" horizontalDpi="600" verticalDpi="600" orientation="portrait" paperSize="9" r:id="rId6"/>
  <headerFooter alignWithMargins="0">
    <oddFooter>&amp;LIF18CA / PCB&amp;C&amp;F/&amp;A&amp;R2/3</oddFooter>
  </headerFooter>
  <drawing r:id="rId5"/>
  <legacyDrawing r:id="rId4"/>
  <oleObjects>
    <oleObject progId="CorelDRAW.Graphic.12" shapeId="105073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Z94"/>
  <sheetViews>
    <sheetView view="pageLayout" workbookViewId="0" topLeftCell="A1">
      <selection activeCell="AY7" sqref="AY7"/>
    </sheetView>
  </sheetViews>
  <sheetFormatPr defaultColWidth="11.421875" defaultRowHeight="15"/>
  <cols>
    <col min="1" max="44" width="2.140625" style="176" customWidth="1"/>
    <col min="45" max="45" width="1.7109375" style="176" customWidth="1"/>
    <col min="46" max="46" width="7.00390625" style="176" bestFit="1" customWidth="1"/>
    <col min="47" max="47" width="6.00390625" style="176" bestFit="1" customWidth="1"/>
    <col min="48" max="48" width="8.57421875" style="176" bestFit="1" customWidth="1"/>
    <col min="49" max="49" width="5.421875" style="176" bestFit="1" customWidth="1"/>
    <col min="50" max="50" width="11.7109375" style="176" bestFit="1" customWidth="1"/>
    <col min="51" max="16384" width="11.421875" style="176" customWidth="1"/>
  </cols>
  <sheetData>
    <row r="1" spans="1:44" ht="2.25" customHeight="1">
      <c r="A1" s="172"/>
      <c r="B1" s="173"/>
      <c r="C1" s="173"/>
      <c r="D1" s="173"/>
      <c r="E1" s="173"/>
      <c r="F1" s="173"/>
      <c r="G1" s="173"/>
      <c r="H1" s="173"/>
      <c r="I1" s="174" t="s">
        <v>197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5"/>
    </row>
    <row r="2" spans="1:52" s="183" customFormat="1" ht="15.75">
      <c r="A2" s="177"/>
      <c r="B2" s="178" t="str">
        <f>Identification!B10</f>
        <v>BOAT :</v>
      </c>
      <c r="C2" s="179"/>
      <c r="D2" s="179"/>
      <c r="E2" s="179"/>
      <c r="F2" s="179"/>
      <c r="G2" s="179"/>
      <c r="H2" s="179"/>
      <c r="I2" s="180" t="str">
        <f>Identification!I10</f>
        <v>Certificate  N° :</v>
      </c>
      <c r="J2" s="782" t="str">
        <f>Identification!J10:O10</f>
        <v> </v>
      </c>
      <c r="K2" s="783"/>
      <c r="L2" s="783"/>
      <c r="M2" s="783"/>
      <c r="N2" s="783"/>
      <c r="O2" s="784"/>
      <c r="P2" s="179"/>
      <c r="Q2" s="179"/>
      <c r="R2" s="179"/>
      <c r="S2" s="179"/>
      <c r="T2" s="179"/>
      <c r="U2" s="179"/>
      <c r="V2" s="181"/>
      <c r="W2" s="181"/>
      <c r="X2" s="181"/>
      <c r="Y2" s="181"/>
      <c r="Z2" s="180" t="str">
        <f>Identification!Y10</f>
        <v>National Letters &amp; Sail N°:</v>
      </c>
      <c r="AA2" s="782" t="str">
        <f>Identification!Z10</f>
        <v>ITAxxxx</v>
      </c>
      <c r="AB2" s="783"/>
      <c r="AC2" s="783"/>
      <c r="AD2" s="783"/>
      <c r="AE2" s="783"/>
      <c r="AF2" s="784"/>
      <c r="AG2" s="181"/>
      <c r="AH2" s="181"/>
      <c r="AI2" s="181"/>
      <c r="AJ2" s="181"/>
      <c r="AK2" s="180" t="str">
        <f>Identification!AK10</f>
        <v>ISAF N° :</v>
      </c>
      <c r="AL2" s="782" t="str">
        <f>Identification!AL10:AQ10</f>
        <v> </v>
      </c>
      <c r="AM2" s="783"/>
      <c r="AN2" s="783"/>
      <c r="AO2" s="783"/>
      <c r="AP2" s="783"/>
      <c r="AQ2" s="784"/>
      <c r="AR2" s="182"/>
      <c r="AT2" s="176" t="s">
        <v>354</v>
      </c>
      <c r="AU2" s="176" t="s">
        <v>356</v>
      </c>
      <c r="AV2" s="176" t="s">
        <v>357</v>
      </c>
      <c r="AW2" s="176" t="s">
        <v>358</v>
      </c>
      <c r="AX2" s="176" t="s">
        <v>359</v>
      </c>
      <c r="AZ2" s="183" t="s">
        <v>389</v>
      </c>
    </row>
    <row r="3" spans="1:44" s="183" customFormat="1" ht="2.25" customHeight="1">
      <c r="A3" s="177"/>
      <c r="B3" s="181"/>
      <c r="C3" s="181"/>
      <c r="D3" s="181"/>
      <c r="E3" s="181"/>
      <c r="F3" s="181"/>
      <c r="G3" s="181"/>
      <c r="H3" s="181"/>
      <c r="I3" s="184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2"/>
    </row>
    <row r="4" spans="1:51" s="183" customFormat="1" ht="15.75">
      <c r="A4" s="177"/>
      <c r="B4" s="185" t="s">
        <v>226</v>
      </c>
      <c r="C4" s="181"/>
      <c r="D4" s="181"/>
      <c r="E4" s="181"/>
      <c r="F4" s="181"/>
      <c r="G4" s="181"/>
      <c r="H4" s="186"/>
      <c r="I4" s="181"/>
      <c r="J4" s="179"/>
      <c r="K4" s="179"/>
      <c r="L4" s="785" t="str">
        <f>Sails!L4</f>
        <v>Nome Cognome</v>
      </c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7"/>
      <c r="AB4" s="181"/>
      <c r="AC4" s="181"/>
      <c r="AD4" s="179"/>
      <c r="AE4" s="179"/>
      <c r="AF4" s="179"/>
      <c r="AG4" s="180" t="str">
        <f>Identification!I16</f>
        <v>Brand of boat :</v>
      </c>
      <c r="AH4" s="782" t="str">
        <f>Identification!$J$16</f>
        <v> </v>
      </c>
      <c r="AI4" s="783"/>
      <c r="AJ4" s="783"/>
      <c r="AK4" s="783"/>
      <c r="AL4" s="783"/>
      <c r="AM4" s="783"/>
      <c r="AN4" s="783"/>
      <c r="AO4" s="783"/>
      <c r="AP4" s="783"/>
      <c r="AQ4" s="784"/>
      <c r="AR4" s="182"/>
      <c r="AT4" s="420">
        <f>SUM(AT7:AT81)</f>
        <v>0</v>
      </c>
      <c r="AU4" s="788">
        <f>SUM(AU7:AX81)</f>
        <v>0</v>
      </c>
      <c r="AV4" s="789"/>
      <c r="AW4" s="789"/>
      <c r="AX4" s="790"/>
      <c r="AY4" s="433" t="s">
        <v>372</v>
      </c>
    </row>
    <row r="5" spans="1:51" s="183" customFormat="1" ht="2.2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9"/>
      <c r="AY5" s="9"/>
    </row>
    <row r="6" spans="1:51" s="191" customFormat="1" ht="2.25" customHeight="1" thickBo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Y6" s="5"/>
    </row>
    <row r="7" spans="1:51" s="183" customFormat="1" ht="15.75">
      <c r="A7" s="192" t="s">
        <v>123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4"/>
      <c r="AT7" s="398"/>
      <c r="AU7" s="406"/>
      <c r="AV7" s="407"/>
      <c r="AW7" s="407"/>
      <c r="AX7" s="408"/>
      <c r="AY7" s="433" t="s">
        <v>371</v>
      </c>
    </row>
    <row r="8" spans="1:50" ht="2.2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7"/>
      <c r="AT8" s="399"/>
      <c r="AU8" s="409"/>
      <c r="AV8" s="324"/>
      <c r="AW8" s="324"/>
      <c r="AX8" s="410"/>
    </row>
    <row r="9" spans="1:50" ht="13.5" customHeight="1">
      <c r="A9" s="198" t="s">
        <v>124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200"/>
      <c r="AK9" s="199"/>
      <c r="AL9" s="199"/>
      <c r="AM9" s="199"/>
      <c r="AN9" s="199"/>
      <c r="AO9" s="199"/>
      <c r="AP9" s="199"/>
      <c r="AQ9" s="199"/>
      <c r="AR9" s="201"/>
      <c r="AT9" s="399"/>
      <c r="AU9" s="409"/>
      <c r="AV9" s="324"/>
      <c r="AW9" s="324"/>
      <c r="AX9" s="410"/>
    </row>
    <row r="10" spans="1:50" ht="2.25" customHeight="1">
      <c r="A10" s="195"/>
      <c r="B10" s="196"/>
      <c r="C10" s="196"/>
      <c r="D10" s="196"/>
      <c r="E10" s="196"/>
      <c r="F10" s="196"/>
      <c r="G10" s="196"/>
      <c r="H10" s="196"/>
      <c r="I10" s="196" t="s">
        <v>194</v>
      </c>
      <c r="J10" s="196"/>
      <c r="K10" s="196"/>
      <c r="L10" s="196"/>
      <c r="M10" s="196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200"/>
      <c r="AK10" s="199"/>
      <c r="AL10" s="199"/>
      <c r="AM10" s="199"/>
      <c r="AN10" s="199"/>
      <c r="AO10" s="199"/>
      <c r="AP10" s="199"/>
      <c r="AQ10" s="199"/>
      <c r="AR10" s="201"/>
      <c r="AT10" s="399"/>
      <c r="AU10" s="409"/>
      <c r="AV10" s="324"/>
      <c r="AW10" s="324"/>
      <c r="AX10" s="410"/>
    </row>
    <row r="11" spans="1:50" ht="13.5" customHeight="1">
      <c r="A11" s="202" t="s">
        <v>125</v>
      </c>
      <c r="B11" s="203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9"/>
      <c r="O11" s="199"/>
      <c r="P11" s="199"/>
      <c r="Q11" s="196"/>
      <c r="R11" s="434" t="s">
        <v>236</v>
      </c>
      <c r="S11" s="199"/>
      <c r="T11" s="199"/>
      <c r="U11" s="204" t="s">
        <v>130</v>
      </c>
      <c r="V11" s="199"/>
      <c r="W11" s="199"/>
      <c r="X11" s="199"/>
      <c r="Y11" s="199"/>
      <c r="Z11" s="199"/>
      <c r="AA11" s="168"/>
      <c r="AB11" s="196"/>
      <c r="AC11" s="199"/>
      <c r="AD11" s="204" t="s">
        <v>133</v>
      </c>
      <c r="AE11" s="199"/>
      <c r="AF11" s="199"/>
      <c r="AG11" s="199"/>
      <c r="AH11" s="199"/>
      <c r="AI11" s="199"/>
      <c r="AJ11" s="200"/>
      <c r="AK11" s="199"/>
      <c r="AL11" s="199"/>
      <c r="AM11" s="199"/>
      <c r="AN11" s="199"/>
      <c r="AO11" s="168"/>
      <c r="AP11" s="199"/>
      <c r="AQ11" s="199"/>
      <c r="AR11" s="201"/>
      <c r="AT11" s="399"/>
      <c r="AU11" s="409"/>
      <c r="AV11" s="324"/>
      <c r="AW11" s="388">
        <f>IF(AA11&lt;&gt;"",1,0)</f>
        <v>0</v>
      </c>
      <c r="AX11" s="393">
        <f>IF(AO11&lt;&gt;"",1,0)</f>
        <v>0</v>
      </c>
    </row>
    <row r="12" spans="1:50" ht="2.25" customHeight="1">
      <c r="A12" s="202"/>
      <c r="B12" s="203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9"/>
      <c r="O12" s="199"/>
      <c r="P12" s="199"/>
      <c r="Q12" s="196"/>
      <c r="R12" s="199" t="s">
        <v>236</v>
      </c>
      <c r="S12" s="199"/>
      <c r="T12" s="199"/>
      <c r="U12" s="204"/>
      <c r="V12" s="199"/>
      <c r="W12" s="199"/>
      <c r="X12" s="199"/>
      <c r="Y12" s="199"/>
      <c r="Z12" s="199"/>
      <c r="AA12" s="199" t="s">
        <v>236</v>
      </c>
      <c r="AB12" s="196"/>
      <c r="AC12" s="199"/>
      <c r="AD12" s="204"/>
      <c r="AE12" s="199"/>
      <c r="AF12" s="199"/>
      <c r="AG12" s="199"/>
      <c r="AH12" s="199"/>
      <c r="AI12" s="199"/>
      <c r="AJ12" s="200"/>
      <c r="AK12" s="199"/>
      <c r="AL12" s="199"/>
      <c r="AM12" s="199"/>
      <c r="AN12" s="199"/>
      <c r="AO12" s="199" t="s">
        <v>236</v>
      </c>
      <c r="AP12" s="199"/>
      <c r="AQ12" s="199"/>
      <c r="AR12" s="201"/>
      <c r="AT12" s="399"/>
      <c r="AU12" s="409"/>
      <c r="AV12" s="324"/>
      <c r="AW12" s="324"/>
      <c r="AX12" s="410"/>
    </row>
    <row r="13" spans="1:50" ht="14.25" customHeight="1">
      <c r="A13" s="202" t="s">
        <v>126</v>
      </c>
      <c r="B13" s="203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205"/>
      <c r="O13" s="205"/>
      <c r="P13" s="205"/>
      <c r="Q13" s="196"/>
      <c r="R13" s="168" t="s">
        <v>236</v>
      </c>
      <c r="S13" s="205"/>
      <c r="T13" s="206"/>
      <c r="U13" s="204" t="s">
        <v>131</v>
      </c>
      <c r="V13" s="206"/>
      <c r="W13" s="206"/>
      <c r="X13" s="206"/>
      <c r="Y13" s="206"/>
      <c r="Z13" s="206"/>
      <c r="AA13" s="168"/>
      <c r="AB13" s="196"/>
      <c r="AC13" s="206"/>
      <c r="AD13" s="204" t="s">
        <v>135</v>
      </c>
      <c r="AE13" s="199"/>
      <c r="AF13" s="206"/>
      <c r="AG13" s="206"/>
      <c r="AH13" s="206"/>
      <c r="AI13" s="206"/>
      <c r="AJ13" s="200"/>
      <c r="AK13" s="204"/>
      <c r="AL13" s="204"/>
      <c r="AM13" s="204"/>
      <c r="AN13" s="204"/>
      <c r="AO13" s="168"/>
      <c r="AP13" s="206"/>
      <c r="AQ13" s="206"/>
      <c r="AR13" s="207"/>
      <c r="AT13" s="399"/>
      <c r="AU13" s="409"/>
      <c r="AV13" s="324"/>
      <c r="AW13" s="388">
        <f>IF(AA13&lt;&gt;"",1,0)</f>
        <v>0</v>
      </c>
      <c r="AX13" s="393">
        <f>IF(AO13&lt;&gt;"",1,0)</f>
        <v>0</v>
      </c>
    </row>
    <row r="14" spans="1:50" ht="2.25" customHeight="1">
      <c r="A14" s="202"/>
      <c r="B14" s="203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208"/>
      <c r="O14" s="208"/>
      <c r="P14" s="208"/>
      <c r="Q14" s="196"/>
      <c r="R14" s="208" t="s">
        <v>236</v>
      </c>
      <c r="S14" s="208"/>
      <c r="T14" s="209"/>
      <c r="U14" s="210"/>
      <c r="V14" s="209"/>
      <c r="W14" s="209"/>
      <c r="X14" s="209"/>
      <c r="Y14" s="209"/>
      <c r="Z14" s="209"/>
      <c r="AA14" s="209" t="s">
        <v>236</v>
      </c>
      <c r="AB14" s="196"/>
      <c r="AC14" s="209"/>
      <c r="AD14" s="210"/>
      <c r="AE14" s="211"/>
      <c r="AF14" s="209"/>
      <c r="AG14" s="209"/>
      <c r="AH14" s="209"/>
      <c r="AI14" s="209"/>
      <c r="AJ14" s="200"/>
      <c r="AK14" s="204"/>
      <c r="AL14" s="204"/>
      <c r="AM14" s="204"/>
      <c r="AN14" s="204"/>
      <c r="AO14" s="204" t="s">
        <v>236</v>
      </c>
      <c r="AP14" s="206"/>
      <c r="AQ14" s="206"/>
      <c r="AR14" s="207"/>
      <c r="AT14" s="399"/>
      <c r="AU14" s="409"/>
      <c r="AV14" s="324"/>
      <c r="AW14" s="324"/>
      <c r="AX14" s="410"/>
    </row>
    <row r="15" spans="1:50" ht="14.25" customHeight="1">
      <c r="A15" s="202" t="s">
        <v>127</v>
      </c>
      <c r="B15" s="203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205"/>
      <c r="O15" s="205"/>
      <c r="P15" s="205"/>
      <c r="Q15" s="196"/>
      <c r="R15" s="168" t="s">
        <v>236</v>
      </c>
      <c r="S15" s="205"/>
      <c r="T15" s="206"/>
      <c r="U15" s="204"/>
      <c r="V15" s="206"/>
      <c r="W15" s="206"/>
      <c r="X15" s="206"/>
      <c r="Y15" s="206"/>
      <c r="Z15" s="206"/>
      <c r="AA15" s="206" t="s">
        <v>236</v>
      </c>
      <c r="AB15" s="196"/>
      <c r="AC15" s="206"/>
      <c r="AD15" s="204"/>
      <c r="AE15" s="199"/>
      <c r="AF15" s="206"/>
      <c r="AG15" s="206"/>
      <c r="AH15" s="206"/>
      <c r="AI15" s="206"/>
      <c r="AJ15" s="200"/>
      <c r="AK15" s="206"/>
      <c r="AL15" s="212"/>
      <c r="AM15" s="212"/>
      <c r="AN15" s="212"/>
      <c r="AO15" s="212" t="s">
        <v>236</v>
      </c>
      <c r="AP15" s="213"/>
      <c r="AQ15" s="213"/>
      <c r="AR15" s="214"/>
      <c r="AT15" s="399"/>
      <c r="AU15" s="409"/>
      <c r="AV15" s="324"/>
      <c r="AW15" s="324"/>
      <c r="AX15" s="410"/>
    </row>
    <row r="16" spans="1:50" ht="2.25" customHeight="1">
      <c r="A16" s="202"/>
      <c r="B16" s="203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08"/>
      <c r="O16" s="208"/>
      <c r="P16" s="208"/>
      <c r="Q16" s="196"/>
      <c r="R16" s="208" t="s">
        <v>236</v>
      </c>
      <c r="S16" s="208"/>
      <c r="T16" s="206"/>
      <c r="U16" s="204"/>
      <c r="V16" s="206"/>
      <c r="W16" s="206"/>
      <c r="X16" s="206"/>
      <c r="Y16" s="206"/>
      <c r="Z16" s="206"/>
      <c r="AA16" s="206" t="s">
        <v>236</v>
      </c>
      <c r="AB16" s="196"/>
      <c r="AC16" s="206"/>
      <c r="AD16" s="204"/>
      <c r="AE16" s="199"/>
      <c r="AF16" s="206"/>
      <c r="AG16" s="206"/>
      <c r="AH16" s="206"/>
      <c r="AI16" s="206"/>
      <c r="AJ16" s="200"/>
      <c r="AK16" s="212"/>
      <c r="AL16" s="212"/>
      <c r="AM16" s="212"/>
      <c r="AN16" s="212"/>
      <c r="AO16" s="212" t="s">
        <v>236</v>
      </c>
      <c r="AP16" s="212"/>
      <c r="AQ16" s="212"/>
      <c r="AR16" s="215"/>
      <c r="AT16" s="399"/>
      <c r="AU16" s="409"/>
      <c r="AV16" s="324"/>
      <c r="AW16" s="324"/>
      <c r="AX16" s="410"/>
    </row>
    <row r="17" spans="1:50" ht="14.25" customHeight="1">
      <c r="A17" s="202" t="s">
        <v>128</v>
      </c>
      <c r="B17" s="203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208"/>
      <c r="O17" s="208"/>
      <c r="P17" s="208"/>
      <c r="Q17" s="196"/>
      <c r="R17" s="168" t="s">
        <v>236</v>
      </c>
      <c r="S17" s="208"/>
      <c r="T17" s="206"/>
      <c r="U17" s="204" t="s">
        <v>132</v>
      </c>
      <c r="V17" s="206"/>
      <c r="W17" s="206"/>
      <c r="X17" s="206"/>
      <c r="Y17" s="206"/>
      <c r="Z17" s="206"/>
      <c r="AA17" s="168"/>
      <c r="AB17" s="196"/>
      <c r="AC17" s="206"/>
      <c r="AD17" s="204" t="s">
        <v>134</v>
      </c>
      <c r="AE17" s="199"/>
      <c r="AF17" s="206"/>
      <c r="AG17" s="206"/>
      <c r="AH17" s="206"/>
      <c r="AI17" s="206"/>
      <c r="AJ17" s="200"/>
      <c r="AK17" s="206"/>
      <c r="AL17" s="206"/>
      <c r="AM17" s="206"/>
      <c r="AN17" s="206"/>
      <c r="AO17" s="168"/>
      <c r="AP17" s="206"/>
      <c r="AQ17" s="206"/>
      <c r="AR17" s="207"/>
      <c r="AT17" s="399"/>
      <c r="AU17" s="409"/>
      <c r="AV17" s="324"/>
      <c r="AW17" s="388">
        <f>IF(AA17&lt;&gt;"",1,0)</f>
        <v>0</v>
      </c>
      <c r="AX17" s="393">
        <f>IF(AO17&lt;&gt;"",1,0)</f>
        <v>0</v>
      </c>
    </row>
    <row r="18" spans="1:50" ht="2.25" customHeight="1">
      <c r="A18" s="202"/>
      <c r="B18" s="203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11"/>
      <c r="O18" s="211"/>
      <c r="P18" s="216"/>
      <c r="Q18" s="196"/>
      <c r="R18" s="216" t="s">
        <v>236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00"/>
      <c r="AC18" s="200"/>
      <c r="AD18" s="204"/>
      <c r="AE18" s="204"/>
      <c r="AF18" s="147"/>
      <c r="AG18" s="147"/>
      <c r="AH18" s="147"/>
      <c r="AI18" s="147"/>
      <c r="AJ18" s="200"/>
      <c r="AK18" s="204"/>
      <c r="AL18" s="204"/>
      <c r="AM18" s="204"/>
      <c r="AN18" s="204"/>
      <c r="AO18" s="204" t="s">
        <v>236</v>
      </c>
      <c r="AP18" s="206"/>
      <c r="AQ18" s="206"/>
      <c r="AR18" s="207"/>
      <c r="AT18" s="399"/>
      <c r="AU18" s="409"/>
      <c r="AV18" s="324"/>
      <c r="AW18" s="324"/>
      <c r="AX18" s="410"/>
    </row>
    <row r="19" spans="1:50" ht="14.25" customHeight="1">
      <c r="A19" s="202" t="s">
        <v>129</v>
      </c>
      <c r="B19" s="203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211"/>
      <c r="O19" s="211"/>
      <c r="P19" s="216"/>
      <c r="Q19" s="196"/>
      <c r="R19" s="168" t="s">
        <v>236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00"/>
      <c r="AC19" s="200"/>
      <c r="AD19" s="204" t="s">
        <v>136</v>
      </c>
      <c r="AE19" s="204"/>
      <c r="AF19" s="218"/>
      <c r="AG19" s="218"/>
      <c r="AH19" s="218"/>
      <c r="AI19" s="218"/>
      <c r="AJ19" s="200"/>
      <c r="AK19" s="204"/>
      <c r="AL19" s="204"/>
      <c r="AM19" s="204"/>
      <c r="AN19" s="204"/>
      <c r="AO19" s="168"/>
      <c r="AP19" s="206"/>
      <c r="AQ19" s="206"/>
      <c r="AR19" s="207"/>
      <c r="AT19" s="399"/>
      <c r="AU19" s="409"/>
      <c r="AV19" s="324"/>
      <c r="AW19" s="324"/>
      <c r="AX19" s="393">
        <f>IF(AO19&lt;&gt;"",1,0)</f>
        <v>0</v>
      </c>
    </row>
    <row r="20" spans="1:50" ht="2.25" customHeight="1">
      <c r="A20" s="219"/>
      <c r="B20" s="220"/>
      <c r="C20" s="220"/>
      <c r="D20" s="220"/>
      <c r="E20" s="220"/>
      <c r="F20" s="220"/>
      <c r="G20" s="220"/>
      <c r="H20" s="220"/>
      <c r="I20" s="220" t="s">
        <v>195</v>
      </c>
      <c r="J20" s="220"/>
      <c r="K20" s="220"/>
      <c r="L20" s="220"/>
      <c r="M20" s="220"/>
      <c r="N20" s="221"/>
      <c r="O20" s="221"/>
      <c r="P20" s="222"/>
      <c r="Q20" s="222"/>
      <c r="R20" s="222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224"/>
      <c r="AD20" s="224"/>
      <c r="AE20" s="224"/>
      <c r="AF20" s="225"/>
      <c r="AG20" s="225"/>
      <c r="AH20" s="225"/>
      <c r="AI20" s="225"/>
      <c r="AJ20" s="224"/>
      <c r="AK20" s="226"/>
      <c r="AL20" s="226"/>
      <c r="AM20" s="226"/>
      <c r="AN20" s="226"/>
      <c r="AO20" s="227" t="s">
        <v>236</v>
      </c>
      <c r="AP20" s="227"/>
      <c r="AQ20" s="227"/>
      <c r="AR20" s="228"/>
      <c r="AT20" s="399"/>
      <c r="AU20" s="409"/>
      <c r="AV20" s="324"/>
      <c r="AW20" s="324"/>
      <c r="AX20" s="410"/>
    </row>
    <row r="21" spans="1:50" ht="2.2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  <c r="O21" s="230"/>
      <c r="P21" s="231"/>
      <c r="Q21" s="231"/>
      <c r="R21" s="231"/>
      <c r="S21" s="232"/>
      <c r="T21" s="232"/>
      <c r="U21" s="232"/>
      <c r="V21" s="232"/>
      <c r="W21" s="232"/>
      <c r="X21" s="232"/>
      <c r="Y21" s="232"/>
      <c r="Z21" s="232"/>
      <c r="AA21" s="232"/>
      <c r="AB21" s="233"/>
      <c r="AC21" s="233"/>
      <c r="AD21" s="233"/>
      <c r="AE21" s="233"/>
      <c r="AF21" s="234"/>
      <c r="AG21" s="234"/>
      <c r="AH21" s="234"/>
      <c r="AI21" s="234"/>
      <c r="AJ21" s="233"/>
      <c r="AK21" s="235"/>
      <c r="AL21" s="235"/>
      <c r="AM21" s="235"/>
      <c r="AN21" s="235"/>
      <c r="AO21" s="236" t="s">
        <v>236</v>
      </c>
      <c r="AP21" s="236"/>
      <c r="AQ21" s="236"/>
      <c r="AR21" s="236"/>
      <c r="AT21" s="399"/>
      <c r="AU21" s="409"/>
      <c r="AV21" s="324"/>
      <c r="AW21" s="324"/>
      <c r="AX21" s="410"/>
    </row>
    <row r="22" spans="1:51" ht="14.25" customHeight="1">
      <c r="A22" s="192" t="s">
        <v>137</v>
      </c>
      <c r="B22" s="193"/>
      <c r="C22" s="193"/>
      <c r="D22" s="193"/>
      <c r="E22" s="193"/>
      <c r="F22" s="193"/>
      <c r="G22" s="193"/>
      <c r="H22" s="193"/>
      <c r="I22" s="237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 t="s">
        <v>236</v>
      </c>
      <c r="AP22" s="193"/>
      <c r="AQ22" s="193"/>
      <c r="AR22" s="194"/>
      <c r="AT22" s="399"/>
      <c r="AU22" s="409"/>
      <c r="AV22" s="324"/>
      <c r="AW22" s="12"/>
      <c r="AX22" s="394"/>
      <c r="AY22"/>
    </row>
    <row r="23" spans="1:50" ht="2.25" customHeight="1">
      <c r="A23" s="238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211"/>
      <c r="O23" s="211"/>
      <c r="P23" s="216"/>
      <c r="Q23" s="216"/>
      <c r="R23" s="216"/>
      <c r="S23" s="217"/>
      <c r="T23" s="217"/>
      <c r="U23" s="217"/>
      <c r="V23" s="217"/>
      <c r="W23" s="217"/>
      <c r="X23" s="217"/>
      <c r="Y23" s="217"/>
      <c r="Z23" s="217"/>
      <c r="AA23" s="217"/>
      <c r="AB23" s="200"/>
      <c r="AC23" s="200"/>
      <c r="AD23" s="200"/>
      <c r="AE23" s="200"/>
      <c r="AF23" s="218"/>
      <c r="AG23" s="218"/>
      <c r="AH23" s="218"/>
      <c r="AI23" s="218"/>
      <c r="AJ23" s="200"/>
      <c r="AK23" s="212"/>
      <c r="AL23" s="212"/>
      <c r="AM23" s="212"/>
      <c r="AN23" s="212"/>
      <c r="AO23" s="212" t="s">
        <v>236</v>
      </c>
      <c r="AP23" s="212"/>
      <c r="AQ23" s="212"/>
      <c r="AR23" s="215"/>
      <c r="AT23" s="399"/>
      <c r="AU23" s="409"/>
      <c r="AV23" s="324"/>
      <c r="AW23" s="324"/>
      <c r="AX23" s="410"/>
    </row>
    <row r="24" spans="1:50" ht="14.25" customHeight="1">
      <c r="A24" s="202" t="s">
        <v>143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11"/>
      <c r="O24" s="196"/>
      <c r="P24" s="196"/>
      <c r="Q24" s="196"/>
      <c r="R24" s="196"/>
      <c r="S24" s="196"/>
      <c r="T24" s="239"/>
      <c r="U24" s="240"/>
      <c r="V24" s="240"/>
      <c r="W24" s="239" t="s">
        <v>138</v>
      </c>
      <c r="X24" s="768"/>
      <c r="Y24" s="769"/>
      <c r="Z24" s="770"/>
      <c r="AA24" s="196"/>
      <c r="AB24" s="196"/>
      <c r="AC24" s="196"/>
      <c r="AD24" s="217"/>
      <c r="AE24" s="217"/>
      <c r="AF24" s="217"/>
      <c r="AG24" s="217"/>
      <c r="AH24" s="217"/>
      <c r="AI24" s="217"/>
      <c r="AJ24" s="240"/>
      <c r="AK24" s="240"/>
      <c r="AL24" s="241" t="s">
        <v>139</v>
      </c>
      <c r="AM24" s="763"/>
      <c r="AN24" s="764"/>
      <c r="AO24" s="765"/>
      <c r="AP24" s="212"/>
      <c r="AQ24" s="212"/>
      <c r="AR24" s="215"/>
      <c r="AT24" s="399"/>
      <c r="AU24" s="409"/>
      <c r="AV24" s="324"/>
      <c r="AW24" s="388">
        <f>IF(X24&lt;&gt;"",1,0)</f>
        <v>0</v>
      </c>
      <c r="AX24" s="393">
        <f>IF(AM24&lt;&gt;"",1,0)</f>
        <v>0</v>
      </c>
    </row>
    <row r="25" spans="1:50" ht="2.25" customHeight="1">
      <c r="A25" s="202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11"/>
      <c r="O25" s="196"/>
      <c r="P25" s="196"/>
      <c r="Q25" s="196"/>
      <c r="R25" s="196"/>
      <c r="S25" s="196"/>
      <c r="T25" s="196"/>
      <c r="U25" s="240"/>
      <c r="V25" s="240"/>
      <c r="W25" s="196"/>
      <c r="X25" s="211"/>
      <c r="Y25" s="216"/>
      <c r="Z25" s="216"/>
      <c r="AA25" s="196"/>
      <c r="AB25" s="196"/>
      <c r="AC25" s="217"/>
      <c r="AD25" s="217"/>
      <c r="AE25" s="217"/>
      <c r="AF25" s="217"/>
      <c r="AG25" s="217"/>
      <c r="AH25" s="217"/>
      <c r="AI25" s="217"/>
      <c r="AJ25" s="240"/>
      <c r="AK25" s="240"/>
      <c r="AL25" s="217"/>
      <c r="AM25" s="217"/>
      <c r="AN25" s="200"/>
      <c r="AO25" s="212" t="s">
        <v>236</v>
      </c>
      <c r="AP25" s="212"/>
      <c r="AQ25" s="212"/>
      <c r="AR25" s="215"/>
      <c r="AT25" s="399"/>
      <c r="AU25" s="409"/>
      <c r="AV25" s="324"/>
      <c r="AW25" s="324"/>
      <c r="AX25" s="410"/>
    </row>
    <row r="26" spans="1:50" ht="14.25" customHeight="1">
      <c r="A26" s="202" t="s">
        <v>144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211"/>
      <c r="O26" s="196"/>
      <c r="P26" s="196"/>
      <c r="Q26" s="196"/>
      <c r="R26" s="196"/>
      <c r="S26" s="196"/>
      <c r="T26" s="239"/>
      <c r="U26" s="240"/>
      <c r="V26" s="240"/>
      <c r="W26" s="239" t="s">
        <v>221</v>
      </c>
      <c r="X26" s="763"/>
      <c r="Y26" s="764"/>
      <c r="Z26" s="765"/>
      <c r="AA26" s="196"/>
      <c r="AB26" s="196"/>
      <c r="AC26" s="217"/>
      <c r="AD26" s="217"/>
      <c r="AE26" s="217"/>
      <c r="AF26" s="217"/>
      <c r="AG26" s="239"/>
      <c r="AH26" s="217"/>
      <c r="AI26" s="217"/>
      <c r="AJ26" s="240"/>
      <c r="AK26" s="240"/>
      <c r="AL26" s="239"/>
      <c r="AM26" s="217"/>
      <c r="AN26" s="200"/>
      <c r="AO26" s="212" t="s">
        <v>236</v>
      </c>
      <c r="AP26" s="212"/>
      <c r="AQ26" s="212"/>
      <c r="AR26" s="215"/>
      <c r="AT26" s="399"/>
      <c r="AU26" s="409"/>
      <c r="AV26" s="324"/>
      <c r="AW26" s="388">
        <f>IF(X26&lt;&gt;"",1,0)</f>
        <v>0</v>
      </c>
      <c r="AX26" s="410"/>
    </row>
    <row r="27" spans="1:50" ht="2.25" customHeight="1">
      <c r="A27" s="202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211"/>
      <c r="O27" s="196"/>
      <c r="P27" s="196"/>
      <c r="Q27" s="196"/>
      <c r="R27" s="196"/>
      <c r="S27" s="196"/>
      <c r="T27" s="196"/>
      <c r="U27" s="240"/>
      <c r="V27" s="240"/>
      <c r="W27" s="196"/>
      <c r="X27" s="211"/>
      <c r="Y27" s="216"/>
      <c r="Z27" s="216"/>
      <c r="AA27" s="196"/>
      <c r="AB27" s="196"/>
      <c r="AC27" s="242"/>
      <c r="AD27" s="242"/>
      <c r="AE27" s="242"/>
      <c r="AF27" s="242"/>
      <c r="AG27" s="217"/>
      <c r="AH27" s="243"/>
      <c r="AI27" s="217"/>
      <c r="AJ27" s="240"/>
      <c r="AK27" s="240"/>
      <c r="AL27" s="217"/>
      <c r="AM27" s="217"/>
      <c r="AN27" s="200"/>
      <c r="AO27" s="212" t="s">
        <v>236</v>
      </c>
      <c r="AP27" s="212"/>
      <c r="AQ27" s="212"/>
      <c r="AR27" s="215"/>
      <c r="AT27" s="399"/>
      <c r="AU27" s="409"/>
      <c r="AV27" s="324"/>
      <c r="AW27" s="324"/>
      <c r="AX27" s="410"/>
    </row>
    <row r="28" spans="1:50" ht="14.25" customHeight="1">
      <c r="A28" s="202" t="s">
        <v>145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11"/>
      <c r="O28" s="196"/>
      <c r="P28" s="196"/>
      <c r="Q28" s="196"/>
      <c r="R28" s="196"/>
      <c r="S28" s="196"/>
      <c r="T28" s="239"/>
      <c r="U28" s="240"/>
      <c r="V28" s="240"/>
      <c r="W28" s="239" t="s">
        <v>141</v>
      </c>
      <c r="X28" s="768"/>
      <c r="Y28" s="769"/>
      <c r="Z28" s="770"/>
      <c r="AA28" s="196"/>
      <c r="AB28" s="196"/>
      <c r="AC28" s="244"/>
      <c r="AD28" s="242"/>
      <c r="AE28" s="242"/>
      <c r="AF28" s="242"/>
      <c r="AG28" s="242"/>
      <c r="AH28" s="242"/>
      <c r="AI28" s="242"/>
      <c r="AJ28" s="240"/>
      <c r="AK28" s="240"/>
      <c r="AL28" s="241" t="s">
        <v>140</v>
      </c>
      <c r="AM28" s="763"/>
      <c r="AN28" s="764"/>
      <c r="AO28" s="765"/>
      <c r="AP28" s="212"/>
      <c r="AQ28" s="212"/>
      <c r="AR28" s="215"/>
      <c r="AT28" s="399"/>
      <c r="AU28" s="409"/>
      <c r="AV28" s="324"/>
      <c r="AW28" s="388">
        <f>IF(X28&lt;&gt;"",1,0)</f>
        <v>0</v>
      </c>
      <c r="AX28" s="393">
        <f>IF(AM28&lt;&gt;"",1,0)</f>
        <v>0</v>
      </c>
    </row>
    <row r="29" spans="1:50" ht="2.2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221"/>
      <c r="P29" s="222"/>
      <c r="Q29" s="222"/>
      <c r="R29" s="222"/>
      <c r="S29" s="245"/>
      <c r="T29" s="245"/>
      <c r="U29" s="245"/>
      <c r="V29" s="245"/>
      <c r="W29" s="245"/>
      <c r="X29" s="245"/>
      <c r="Y29" s="245"/>
      <c r="Z29" s="245"/>
      <c r="AA29" s="245"/>
      <c r="AB29" s="224"/>
      <c r="AC29" s="224"/>
      <c r="AD29" s="224"/>
      <c r="AE29" s="224"/>
      <c r="AF29" s="246"/>
      <c r="AG29" s="246"/>
      <c r="AH29" s="246"/>
      <c r="AI29" s="246"/>
      <c r="AJ29" s="224"/>
      <c r="AK29" s="247"/>
      <c r="AL29" s="247"/>
      <c r="AM29" s="247"/>
      <c r="AN29" s="247"/>
      <c r="AO29" s="247" t="s">
        <v>236</v>
      </c>
      <c r="AP29" s="247"/>
      <c r="AQ29" s="247"/>
      <c r="AR29" s="248"/>
      <c r="AT29" s="399"/>
      <c r="AU29" s="409"/>
      <c r="AV29" s="324"/>
      <c r="AW29" s="324"/>
      <c r="AX29" s="410"/>
    </row>
    <row r="30" spans="1:50" ht="2.25" customHeight="1">
      <c r="A30" s="229"/>
      <c r="B30" s="229"/>
      <c r="C30" s="229"/>
      <c r="D30" s="229"/>
      <c r="E30" s="229"/>
      <c r="F30" s="229"/>
      <c r="G30" s="229"/>
      <c r="H30" s="229"/>
      <c r="I30" s="249" t="s">
        <v>195</v>
      </c>
      <c r="J30" s="229"/>
      <c r="K30" s="229"/>
      <c r="L30" s="229"/>
      <c r="M30" s="229"/>
      <c r="N30" s="230"/>
      <c r="O30" s="230"/>
      <c r="P30" s="231"/>
      <c r="Q30" s="231"/>
      <c r="R30" s="231"/>
      <c r="S30" s="250"/>
      <c r="T30" s="250"/>
      <c r="U30" s="250"/>
      <c r="V30" s="250"/>
      <c r="W30" s="250"/>
      <c r="X30" s="250"/>
      <c r="Y30" s="250"/>
      <c r="Z30" s="250"/>
      <c r="AA30" s="250"/>
      <c r="AB30" s="233"/>
      <c r="AC30" s="233"/>
      <c r="AD30" s="233"/>
      <c r="AE30" s="233"/>
      <c r="AF30" s="251"/>
      <c r="AG30" s="251"/>
      <c r="AH30" s="251"/>
      <c r="AI30" s="251"/>
      <c r="AJ30" s="233"/>
      <c r="AK30" s="252"/>
      <c r="AL30" s="252"/>
      <c r="AM30" s="252"/>
      <c r="AN30" s="252"/>
      <c r="AO30" s="252" t="s">
        <v>236</v>
      </c>
      <c r="AP30" s="252"/>
      <c r="AQ30" s="252"/>
      <c r="AR30" s="252"/>
      <c r="AT30" s="399"/>
      <c r="AU30" s="409"/>
      <c r="AV30" s="324"/>
      <c r="AW30" s="324"/>
      <c r="AX30" s="410"/>
    </row>
    <row r="31" spans="1:50" ht="13.5" customHeight="1">
      <c r="A31" s="253" t="s">
        <v>187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54"/>
      <c r="O31" s="254"/>
      <c r="P31" s="255"/>
      <c r="Q31" s="255"/>
      <c r="R31" s="255"/>
      <c r="S31" s="256"/>
      <c r="T31" s="256"/>
      <c r="U31" s="256"/>
      <c r="V31" s="256"/>
      <c r="W31" s="256"/>
      <c r="X31" s="256"/>
      <c r="Y31" s="256"/>
      <c r="Z31" s="256"/>
      <c r="AA31" s="256"/>
      <c r="AB31" s="257"/>
      <c r="AC31" s="257"/>
      <c r="AD31" s="257"/>
      <c r="AE31" s="257"/>
      <c r="AF31" s="258"/>
      <c r="AG31" s="258"/>
      <c r="AH31" s="258"/>
      <c r="AI31" s="258"/>
      <c r="AJ31" s="257"/>
      <c r="AK31" s="257"/>
      <c r="AL31" s="257"/>
      <c r="AM31" s="257"/>
      <c r="AN31" s="257"/>
      <c r="AO31" s="257"/>
      <c r="AP31" s="257"/>
      <c r="AQ31" s="257"/>
      <c r="AR31" s="259"/>
      <c r="AT31" s="399"/>
      <c r="AU31" s="409"/>
      <c r="AV31" s="324"/>
      <c r="AW31" s="324"/>
      <c r="AX31" s="410"/>
    </row>
    <row r="32" spans="1:50" ht="2.25" customHeight="1">
      <c r="A32" s="238"/>
      <c r="B32" s="196"/>
      <c r="C32" s="196"/>
      <c r="D32" s="196"/>
      <c r="E32" s="196"/>
      <c r="F32" s="196"/>
      <c r="G32" s="196"/>
      <c r="H32" s="196"/>
      <c r="I32" s="173"/>
      <c r="J32" s="196"/>
      <c r="K32" s="196"/>
      <c r="L32" s="196"/>
      <c r="M32" s="196"/>
      <c r="N32" s="211"/>
      <c r="O32" s="211"/>
      <c r="P32" s="216"/>
      <c r="Q32" s="216"/>
      <c r="R32" s="216"/>
      <c r="S32" s="242"/>
      <c r="T32" s="242"/>
      <c r="U32" s="242"/>
      <c r="V32" s="242"/>
      <c r="W32" s="242"/>
      <c r="X32" s="242"/>
      <c r="Y32" s="242"/>
      <c r="Z32" s="242"/>
      <c r="AA32" s="242"/>
      <c r="AB32" s="200"/>
      <c r="AC32" s="200"/>
      <c r="AD32" s="200"/>
      <c r="AE32" s="200"/>
      <c r="AF32" s="260"/>
      <c r="AG32" s="260"/>
      <c r="AH32" s="260"/>
      <c r="AI32" s="260"/>
      <c r="AJ32" s="200"/>
      <c r="AK32" s="212"/>
      <c r="AL32" s="212"/>
      <c r="AM32" s="212"/>
      <c r="AN32" s="212"/>
      <c r="AO32" s="212" t="s">
        <v>236</v>
      </c>
      <c r="AP32" s="212"/>
      <c r="AQ32" s="212"/>
      <c r="AR32" s="215"/>
      <c r="AT32" s="399"/>
      <c r="AU32" s="409"/>
      <c r="AV32" s="324"/>
      <c r="AW32" s="324"/>
      <c r="AX32" s="410"/>
    </row>
    <row r="33" spans="1:50" ht="13.5" customHeight="1">
      <c r="A33" s="195" t="s">
        <v>150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261"/>
      <c r="O33" s="261"/>
      <c r="P33" s="212"/>
      <c r="Q33" s="212"/>
      <c r="R33" s="212"/>
      <c r="S33" s="212"/>
      <c r="T33" s="212"/>
      <c r="U33" s="212"/>
      <c r="V33" s="26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04"/>
      <c r="AK33" s="212"/>
      <c r="AL33" s="212"/>
      <c r="AM33" s="212"/>
      <c r="AN33" s="212"/>
      <c r="AO33" s="169"/>
      <c r="AP33" s="196"/>
      <c r="AQ33" s="196"/>
      <c r="AR33" s="197"/>
      <c r="AT33" s="399"/>
      <c r="AU33" s="409"/>
      <c r="AV33" s="324"/>
      <c r="AW33" s="388">
        <f>IF(AO33&lt;&gt;"",1,0)</f>
        <v>0</v>
      </c>
      <c r="AX33" s="410"/>
    </row>
    <row r="34" spans="1:50" ht="2.25" customHeight="1">
      <c r="A34" s="238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211"/>
      <c r="O34" s="211"/>
      <c r="P34" s="216"/>
      <c r="Q34" s="216"/>
      <c r="R34" s="216"/>
      <c r="S34" s="242"/>
      <c r="T34" s="242"/>
      <c r="U34" s="242"/>
      <c r="V34" s="242"/>
      <c r="W34" s="242"/>
      <c r="X34" s="242"/>
      <c r="Y34" s="242"/>
      <c r="Z34" s="242"/>
      <c r="AA34" s="242"/>
      <c r="AB34" s="200"/>
      <c r="AC34" s="200"/>
      <c r="AD34" s="200"/>
      <c r="AE34" s="200"/>
      <c r="AF34" s="260"/>
      <c r="AG34" s="260"/>
      <c r="AH34" s="260"/>
      <c r="AI34" s="212"/>
      <c r="AJ34" s="212"/>
      <c r="AK34" s="212"/>
      <c r="AL34" s="212"/>
      <c r="AM34" s="212"/>
      <c r="AN34" s="212"/>
      <c r="AO34" s="212" t="s">
        <v>236</v>
      </c>
      <c r="AP34" s="196"/>
      <c r="AQ34" s="196"/>
      <c r="AR34" s="197"/>
      <c r="AT34" s="399"/>
      <c r="AU34" s="409"/>
      <c r="AV34" s="12"/>
      <c r="AW34" s="324"/>
      <c r="AX34" s="410"/>
    </row>
    <row r="35" spans="1:50" ht="13.5" customHeight="1">
      <c r="A35" s="195" t="s">
        <v>158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61"/>
      <c r="O35" s="261"/>
      <c r="P35" s="212"/>
      <c r="Q35" s="212"/>
      <c r="R35" s="212"/>
      <c r="S35" s="212"/>
      <c r="T35" s="212"/>
      <c r="U35" s="212"/>
      <c r="V35" s="261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04"/>
      <c r="AK35" s="212"/>
      <c r="AL35" s="212"/>
      <c r="AM35" s="212"/>
      <c r="AN35" s="212"/>
      <c r="AO35" s="169"/>
      <c r="AP35" s="196"/>
      <c r="AQ35" s="196"/>
      <c r="AR35" s="197"/>
      <c r="AT35" s="400">
        <f>IF(AO35&lt;&gt;"",1,0)</f>
        <v>0</v>
      </c>
      <c r="AU35" s="409"/>
      <c r="AV35" s="12"/>
      <c r="AW35" s="324"/>
      <c r="AX35" s="410"/>
    </row>
    <row r="36" spans="1:50" ht="2.25" customHeight="1">
      <c r="A36" s="238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11"/>
      <c r="O36" s="211"/>
      <c r="P36" s="216"/>
      <c r="Q36" s="216"/>
      <c r="R36" s="216"/>
      <c r="S36" s="242"/>
      <c r="T36" s="242"/>
      <c r="U36" s="242"/>
      <c r="V36" s="242"/>
      <c r="W36" s="242"/>
      <c r="X36" s="242"/>
      <c r="Y36" s="242"/>
      <c r="Z36" s="242"/>
      <c r="AA36" s="242"/>
      <c r="AB36" s="200"/>
      <c r="AC36" s="200"/>
      <c r="AD36" s="200"/>
      <c r="AE36" s="200"/>
      <c r="AF36" s="260"/>
      <c r="AG36" s="260"/>
      <c r="AH36" s="260"/>
      <c r="AI36" s="212"/>
      <c r="AJ36" s="212"/>
      <c r="AK36" s="212"/>
      <c r="AL36" s="212"/>
      <c r="AM36" s="212"/>
      <c r="AN36" s="212"/>
      <c r="AO36" s="212" t="s">
        <v>236</v>
      </c>
      <c r="AP36" s="196"/>
      <c r="AQ36" s="196"/>
      <c r="AR36" s="197"/>
      <c r="AT36" s="399"/>
      <c r="AU36" s="409"/>
      <c r="AV36" s="12"/>
      <c r="AW36" s="324"/>
      <c r="AX36" s="410"/>
    </row>
    <row r="37" spans="1:50" ht="13.5" customHeight="1">
      <c r="A37" s="195" t="s">
        <v>160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12"/>
      <c r="AG37" s="212"/>
      <c r="AH37" s="212"/>
      <c r="AI37" s="212"/>
      <c r="AJ37" s="204"/>
      <c r="AK37" s="212"/>
      <c r="AL37" s="212"/>
      <c r="AM37" s="212"/>
      <c r="AN37" s="212"/>
      <c r="AO37" s="169"/>
      <c r="AP37" s="196"/>
      <c r="AQ37" s="196"/>
      <c r="AR37" s="197"/>
      <c r="AT37" s="399"/>
      <c r="AU37" s="395">
        <f>IF(AO37&lt;&gt;"",1,0)</f>
        <v>0</v>
      </c>
      <c r="AV37" s="324"/>
      <c r="AW37" s="324"/>
      <c r="AX37" s="410"/>
    </row>
    <row r="38" spans="1:50" ht="2.25" customHeight="1">
      <c r="A38" s="238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211"/>
      <c r="O38" s="211"/>
      <c r="P38" s="216"/>
      <c r="Q38" s="216"/>
      <c r="R38" s="216"/>
      <c r="S38" s="242"/>
      <c r="T38" s="242"/>
      <c r="U38" s="242"/>
      <c r="V38" s="242"/>
      <c r="W38" s="242"/>
      <c r="X38" s="242"/>
      <c r="Y38" s="242"/>
      <c r="Z38" s="242"/>
      <c r="AA38" s="242"/>
      <c r="AB38" s="200"/>
      <c r="AC38" s="200"/>
      <c r="AD38" s="200"/>
      <c r="AE38" s="200"/>
      <c r="AF38" s="260"/>
      <c r="AG38" s="260"/>
      <c r="AH38" s="260"/>
      <c r="AI38" s="212"/>
      <c r="AJ38" s="212"/>
      <c r="AK38" s="212"/>
      <c r="AL38" s="212"/>
      <c r="AM38" s="212"/>
      <c r="AN38" s="212"/>
      <c r="AO38" s="212" t="s">
        <v>236</v>
      </c>
      <c r="AP38" s="196"/>
      <c r="AQ38" s="196"/>
      <c r="AR38" s="197"/>
      <c r="AT38" s="399"/>
      <c r="AU38" s="409"/>
      <c r="AV38" s="324"/>
      <c r="AW38" s="324"/>
      <c r="AX38" s="410"/>
    </row>
    <row r="39" spans="1:50" ht="13.5" customHeight="1">
      <c r="A39" s="195" t="s">
        <v>163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69"/>
      <c r="AP39" s="196"/>
      <c r="AQ39" s="196"/>
      <c r="AR39" s="197"/>
      <c r="AT39" s="399"/>
      <c r="AU39" s="409"/>
      <c r="AV39" s="388">
        <f>IF(AO39&lt;&gt;"",1,0)</f>
        <v>0</v>
      </c>
      <c r="AW39" s="324"/>
      <c r="AX39" s="410"/>
    </row>
    <row r="40" spans="1:50" ht="2.25" customHeight="1">
      <c r="A40" s="262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63"/>
      <c r="AT40" s="399"/>
      <c r="AU40" s="409"/>
      <c r="AV40" s="324"/>
      <c r="AW40" s="324"/>
      <c r="AX40" s="410"/>
    </row>
    <row r="41" spans="1:50" ht="2.25" customHeight="1">
      <c r="A41" s="264"/>
      <c r="B41" s="264"/>
      <c r="C41" s="264"/>
      <c r="D41" s="264"/>
      <c r="E41" s="264"/>
      <c r="F41" s="264"/>
      <c r="G41" s="264"/>
      <c r="H41" s="264"/>
      <c r="I41" s="265" t="s">
        <v>195</v>
      </c>
      <c r="J41" s="264"/>
      <c r="K41" s="264"/>
      <c r="L41" s="264"/>
      <c r="M41" s="264"/>
      <c r="N41" s="266"/>
      <c r="O41" s="266"/>
      <c r="P41" s="267"/>
      <c r="Q41" s="267"/>
      <c r="R41" s="267"/>
      <c r="S41" s="268"/>
      <c r="T41" s="268"/>
      <c r="U41" s="268"/>
      <c r="V41" s="268"/>
      <c r="W41" s="268"/>
      <c r="X41" s="268"/>
      <c r="Y41" s="268"/>
      <c r="Z41" s="268"/>
      <c r="AA41" s="268"/>
      <c r="AB41" s="269"/>
      <c r="AC41" s="269"/>
      <c r="AD41" s="269"/>
      <c r="AE41" s="269"/>
      <c r="AF41" s="270"/>
      <c r="AG41" s="270"/>
      <c r="AH41" s="270"/>
      <c r="AI41" s="271"/>
      <c r="AJ41" s="271"/>
      <c r="AK41" s="271"/>
      <c r="AL41" s="271"/>
      <c r="AM41" s="271"/>
      <c r="AN41" s="271"/>
      <c r="AO41" s="271"/>
      <c r="AP41" s="272"/>
      <c r="AQ41" s="272"/>
      <c r="AR41" s="272"/>
      <c r="AT41" s="399"/>
      <c r="AU41" s="409"/>
      <c r="AV41" s="324"/>
      <c r="AW41" s="324"/>
      <c r="AX41" s="410"/>
    </row>
    <row r="42" spans="1:50" ht="13.5" customHeight="1">
      <c r="A42" s="192" t="s">
        <v>142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273"/>
      <c r="AJ42" s="274"/>
      <c r="AK42" s="193"/>
      <c r="AL42" s="193"/>
      <c r="AM42" s="193"/>
      <c r="AN42" s="193"/>
      <c r="AO42" s="193"/>
      <c r="AP42" s="193"/>
      <c r="AQ42" s="193"/>
      <c r="AR42" s="194"/>
      <c r="AT42" s="399"/>
      <c r="AU42" s="409"/>
      <c r="AV42" s="324"/>
      <c r="AW42" s="324"/>
      <c r="AX42" s="410"/>
    </row>
    <row r="43" spans="1:50" ht="2.25" customHeight="1">
      <c r="A43" s="275"/>
      <c r="B43" s="181"/>
      <c r="C43" s="181"/>
      <c r="D43" s="181"/>
      <c r="E43" s="181"/>
      <c r="F43" s="181"/>
      <c r="G43" s="181"/>
      <c r="H43" s="181"/>
      <c r="I43" s="173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276"/>
      <c r="AJ43" s="276"/>
      <c r="AK43" s="276"/>
      <c r="AL43" s="181"/>
      <c r="AM43" s="181"/>
      <c r="AN43" s="181"/>
      <c r="AO43" s="181"/>
      <c r="AP43" s="181"/>
      <c r="AQ43" s="181"/>
      <c r="AR43" s="182"/>
      <c r="AT43" s="399"/>
      <c r="AU43" s="409"/>
      <c r="AV43" s="324"/>
      <c r="AW43" s="324"/>
      <c r="AX43" s="410"/>
    </row>
    <row r="44" spans="1:50" ht="14.25" customHeight="1">
      <c r="A44" s="202" t="s">
        <v>146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11"/>
      <c r="O44" s="211"/>
      <c r="P44" s="216"/>
      <c r="Q44" s="216"/>
      <c r="R44" s="216"/>
      <c r="S44" s="217"/>
      <c r="T44" s="217"/>
      <c r="U44" s="217"/>
      <c r="V44" s="217"/>
      <c r="W44" s="217"/>
      <c r="X44" s="217"/>
      <c r="Y44" s="217"/>
      <c r="Z44" s="217"/>
      <c r="AA44" s="217"/>
      <c r="AB44" s="200"/>
      <c r="AC44" s="200"/>
      <c r="AD44" s="200"/>
      <c r="AE44" s="200"/>
      <c r="AF44" s="218"/>
      <c r="AG44" s="218"/>
      <c r="AH44" s="218"/>
      <c r="AI44" s="766"/>
      <c r="AJ44" s="600"/>
      <c r="AK44" s="767"/>
      <c r="AL44" s="203" t="s">
        <v>147</v>
      </c>
      <c r="AM44" s="196"/>
      <c r="AN44" s="212"/>
      <c r="AO44" s="212"/>
      <c r="AP44" s="212"/>
      <c r="AQ44" s="212"/>
      <c r="AR44" s="215"/>
      <c r="AT44" s="399"/>
      <c r="AU44" s="409"/>
      <c r="AV44" s="324"/>
      <c r="AW44" s="388">
        <f>IF(AI44&lt;&gt;"",1,0)</f>
        <v>0</v>
      </c>
      <c r="AX44" s="410"/>
    </row>
    <row r="45" spans="1:50" ht="2.2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211"/>
      <c r="O45" s="211"/>
      <c r="P45" s="216"/>
      <c r="Q45" s="216"/>
      <c r="R45" s="216"/>
      <c r="S45" s="217"/>
      <c r="T45" s="217"/>
      <c r="U45" s="217"/>
      <c r="V45" s="217"/>
      <c r="W45" s="217"/>
      <c r="X45" s="217"/>
      <c r="Y45" s="217"/>
      <c r="Z45" s="217"/>
      <c r="AA45" s="217"/>
      <c r="AB45" s="200"/>
      <c r="AC45" s="200"/>
      <c r="AD45" s="200"/>
      <c r="AE45" s="200"/>
      <c r="AF45" s="218"/>
      <c r="AG45" s="218"/>
      <c r="AH45" s="218"/>
      <c r="AI45" s="212"/>
      <c r="AJ45" s="212"/>
      <c r="AK45" s="212"/>
      <c r="AL45" s="196"/>
      <c r="AM45" s="196"/>
      <c r="AN45" s="212"/>
      <c r="AO45" s="212"/>
      <c r="AP45" s="212"/>
      <c r="AQ45" s="212"/>
      <c r="AR45" s="215"/>
      <c r="AT45" s="399"/>
      <c r="AU45" s="409"/>
      <c r="AV45" s="324"/>
      <c r="AW45" s="324"/>
      <c r="AX45" s="410"/>
    </row>
    <row r="46" spans="1:50" ht="14.25" customHeight="1">
      <c r="A46" s="202" t="s">
        <v>148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211"/>
      <c r="O46" s="211"/>
      <c r="P46" s="216"/>
      <c r="Q46" s="216"/>
      <c r="R46" s="216"/>
      <c r="S46" s="217"/>
      <c r="T46" s="217"/>
      <c r="U46" s="217"/>
      <c r="V46" s="217"/>
      <c r="W46" s="217"/>
      <c r="X46" s="217"/>
      <c r="Y46" s="217"/>
      <c r="Z46" s="217"/>
      <c r="AA46" s="217"/>
      <c r="AB46" s="200"/>
      <c r="AC46" s="200"/>
      <c r="AD46" s="200"/>
      <c r="AE46" s="200"/>
      <c r="AF46" s="218"/>
      <c r="AG46" s="218"/>
      <c r="AH46" s="218"/>
      <c r="AI46" s="170"/>
      <c r="AJ46" s="277"/>
      <c r="AK46" s="209"/>
      <c r="AL46" s="196"/>
      <c r="AM46" s="196"/>
      <c r="AN46" s="212"/>
      <c r="AO46" s="212"/>
      <c r="AP46" s="212"/>
      <c r="AQ46" s="212"/>
      <c r="AR46" s="215"/>
      <c r="AT46" s="399"/>
      <c r="AU46" s="409"/>
      <c r="AV46" s="324"/>
      <c r="AW46" s="388">
        <f>IF(AI46&lt;&gt;"",1,0)</f>
        <v>0</v>
      </c>
      <c r="AX46" s="410"/>
    </row>
    <row r="47" spans="1:50" s="183" customFormat="1" ht="2.25" customHeight="1">
      <c r="A47" s="262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1"/>
      <c r="O47" s="220"/>
      <c r="P47" s="220"/>
      <c r="Q47" s="220"/>
      <c r="R47" s="220"/>
      <c r="S47" s="220"/>
      <c r="T47" s="278"/>
      <c r="U47" s="756"/>
      <c r="V47" s="756"/>
      <c r="W47" s="756"/>
      <c r="X47" s="220"/>
      <c r="Y47" s="220"/>
      <c r="Z47" s="220"/>
      <c r="AA47" s="220"/>
      <c r="AB47" s="220"/>
      <c r="AC47" s="220"/>
      <c r="AD47" s="223"/>
      <c r="AE47" s="223"/>
      <c r="AF47" s="223"/>
      <c r="AG47" s="223"/>
      <c r="AH47" s="223"/>
      <c r="AI47" s="279"/>
      <c r="AJ47" s="247"/>
      <c r="AK47" s="279"/>
      <c r="AL47" s="188"/>
      <c r="AM47" s="188"/>
      <c r="AN47" s="247"/>
      <c r="AO47" s="247"/>
      <c r="AP47" s="247"/>
      <c r="AQ47" s="247"/>
      <c r="AR47" s="248"/>
      <c r="AT47" s="401"/>
      <c r="AU47" s="411"/>
      <c r="AV47" s="412"/>
      <c r="AW47" s="412"/>
      <c r="AX47" s="413"/>
    </row>
    <row r="48" spans="1:50" ht="2.25" customHeight="1">
      <c r="A48" s="280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6"/>
      <c r="O48" s="264"/>
      <c r="P48" s="264"/>
      <c r="Q48" s="264"/>
      <c r="R48" s="264"/>
      <c r="S48" s="264"/>
      <c r="T48" s="264"/>
      <c r="U48" s="281"/>
      <c r="V48" s="282"/>
      <c r="W48" s="282"/>
      <c r="X48" s="264"/>
      <c r="Y48" s="264"/>
      <c r="Z48" s="264"/>
      <c r="AA48" s="264"/>
      <c r="AB48" s="264"/>
      <c r="AC48" s="283"/>
      <c r="AD48" s="283"/>
      <c r="AE48" s="283"/>
      <c r="AF48" s="283"/>
      <c r="AG48" s="283"/>
      <c r="AH48" s="283"/>
      <c r="AI48" s="271"/>
      <c r="AJ48" s="271"/>
      <c r="AK48" s="271"/>
      <c r="AL48" s="269"/>
      <c r="AM48" s="269"/>
      <c r="AN48" s="271"/>
      <c r="AO48" s="271"/>
      <c r="AP48" s="271"/>
      <c r="AQ48" s="271"/>
      <c r="AR48" s="271"/>
      <c r="AT48" s="399"/>
      <c r="AU48" s="409"/>
      <c r="AV48" s="324"/>
      <c r="AW48" s="324"/>
      <c r="AX48" s="410"/>
    </row>
    <row r="49" spans="1:50" ht="14.25" customHeight="1">
      <c r="A49" s="284" t="s">
        <v>149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54"/>
      <c r="O49" s="254"/>
      <c r="P49" s="255"/>
      <c r="Q49" s="255"/>
      <c r="R49" s="255"/>
      <c r="S49" s="256"/>
      <c r="T49" s="256"/>
      <c r="U49" s="256"/>
      <c r="V49" s="256"/>
      <c r="W49" s="256"/>
      <c r="X49" s="256"/>
      <c r="Y49" s="256"/>
      <c r="Z49" s="256"/>
      <c r="AA49" s="256"/>
      <c r="AB49" s="257"/>
      <c r="AC49" s="257"/>
      <c r="AD49" s="257"/>
      <c r="AE49" s="257"/>
      <c r="AF49" s="258"/>
      <c r="AG49" s="258"/>
      <c r="AH49" s="258"/>
      <c r="AI49" s="258"/>
      <c r="AJ49" s="257"/>
      <c r="AK49" s="257"/>
      <c r="AL49" s="257"/>
      <c r="AM49" s="257"/>
      <c r="AN49" s="257"/>
      <c r="AO49" s="257"/>
      <c r="AP49" s="257"/>
      <c r="AQ49" s="257"/>
      <c r="AR49" s="259"/>
      <c r="AT49" s="399"/>
      <c r="AU49" s="409"/>
      <c r="AV49" s="324"/>
      <c r="AW49" s="324"/>
      <c r="AX49" s="410"/>
    </row>
    <row r="50" spans="1:50" ht="2.25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8"/>
      <c r="AG50" s="288"/>
      <c r="AH50" s="288"/>
      <c r="AI50" s="288"/>
      <c r="AJ50" s="288"/>
      <c r="AK50" s="288"/>
      <c r="AL50" s="289"/>
      <c r="AM50" s="289"/>
      <c r="AN50" s="289"/>
      <c r="AO50" s="290"/>
      <c r="AP50" s="288"/>
      <c r="AQ50" s="288"/>
      <c r="AR50" s="291"/>
      <c r="AT50" s="399"/>
      <c r="AU50" s="409"/>
      <c r="AV50" s="324"/>
      <c r="AW50" s="324"/>
      <c r="AX50" s="410"/>
    </row>
    <row r="51" spans="1:50" ht="14.25" customHeight="1">
      <c r="A51" s="202" t="s">
        <v>151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12"/>
      <c r="AG51" s="212"/>
      <c r="AH51" s="212"/>
      <c r="AI51" s="798"/>
      <c r="AJ51" s="799"/>
      <c r="AK51" s="800"/>
      <c r="AL51" s="204" t="s">
        <v>152</v>
      </c>
      <c r="AM51" s="206"/>
      <c r="AN51" s="206"/>
      <c r="AO51" s="204"/>
      <c r="AP51" s="212"/>
      <c r="AQ51" s="212"/>
      <c r="AR51" s="215"/>
      <c r="AT51" s="399"/>
      <c r="AU51" s="409"/>
      <c r="AV51" s="324" t="s">
        <v>240</v>
      </c>
      <c r="AW51" s="388">
        <f>IF(AI51&lt;&gt;"",1,0)</f>
        <v>0</v>
      </c>
      <c r="AX51" s="410"/>
    </row>
    <row r="52" spans="1:50" ht="2.25" customHeigh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47"/>
      <c r="AG52" s="247"/>
      <c r="AH52" s="247"/>
      <c r="AI52" s="220"/>
      <c r="AJ52" s="220"/>
      <c r="AK52" s="220"/>
      <c r="AL52" s="227"/>
      <c r="AM52" s="227"/>
      <c r="AN52" s="227"/>
      <c r="AO52" s="247"/>
      <c r="AP52" s="247"/>
      <c r="AQ52" s="247"/>
      <c r="AR52" s="248"/>
      <c r="AT52" s="399"/>
      <c r="AU52" s="409"/>
      <c r="AV52" s="324"/>
      <c r="AW52" s="324"/>
      <c r="AX52" s="410"/>
    </row>
    <row r="53" spans="1:50" ht="2.25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94"/>
      <c r="AJ53" s="294"/>
      <c r="AK53" s="294"/>
      <c r="AL53" s="252"/>
      <c r="AM53" s="252"/>
      <c r="AN53" s="252"/>
      <c r="AO53" s="252"/>
      <c r="AP53" s="252"/>
      <c r="AQ53" s="252"/>
      <c r="AR53" s="252"/>
      <c r="AT53" s="399"/>
      <c r="AU53" s="409"/>
      <c r="AV53" s="324"/>
      <c r="AW53" s="324"/>
      <c r="AX53" s="410"/>
    </row>
    <row r="54" spans="1:50" ht="14.25" customHeight="1">
      <c r="A54" s="284" t="s">
        <v>153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55"/>
      <c r="M54" s="256"/>
      <c r="N54" s="256"/>
      <c r="O54" s="256"/>
      <c r="P54" s="256"/>
      <c r="Q54" s="256"/>
      <c r="R54" s="295"/>
      <c r="S54" s="296"/>
      <c r="T54" s="253" t="s">
        <v>159</v>
      </c>
      <c r="U54" s="256"/>
      <c r="V54" s="257"/>
      <c r="W54" s="257"/>
      <c r="X54" s="257"/>
      <c r="Y54" s="257"/>
      <c r="Z54" s="258"/>
      <c r="AA54" s="258"/>
      <c r="AB54" s="258"/>
      <c r="AC54" s="258"/>
      <c r="AD54" s="258"/>
      <c r="AE54" s="193"/>
      <c r="AF54" s="257"/>
      <c r="AG54" s="297"/>
      <c r="AI54" s="253" t="s">
        <v>162</v>
      </c>
      <c r="AJ54" s="237"/>
      <c r="AK54" s="257"/>
      <c r="AL54" s="237"/>
      <c r="AM54" s="257"/>
      <c r="AN54" s="257"/>
      <c r="AO54" s="237"/>
      <c r="AP54" s="257"/>
      <c r="AQ54" s="257"/>
      <c r="AR54" s="259"/>
      <c r="AT54" s="399"/>
      <c r="AU54" s="409"/>
      <c r="AV54" s="324"/>
      <c r="AW54" s="324"/>
      <c r="AX54" s="410"/>
    </row>
    <row r="55" spans="1:50" ht="2.2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298"/>
      <c r="M55" s="298"/>
      <c r="N55" s="298"/>
      <c r="O55" s="298"/>
      <c r="P55" s="298"/>
      <c r="Q55" s="298"/>
      <c r="R55" s="299"/>
      <c r="S55" s="296"/>
      <c r="T55" s="238"/>
      <c r="U55" s="298"/>
      <c r="V55" s="298"/>
      <c r="W55" s="298"/>
      <c r="X55" s="298"/>
      <c r="Y55" s="298"/>
      <c r="Z55" s="212"/>
      <c r="AA55" s="212"/>
      <c r="AB55" s="212"/>
      <c r="AC55" s="300"/>
      <c r="AD55" s="300"/>
      <c r="AE55" s="300"/>
      <c r="AF55" s="301"/>
      <c r="AG55" s="197"/>
      <c r="AI55" s="238"/>
      <c r="AJ55" s="196"/>
      <c r="AK55" s="301"/>
      <c r="AL55" s="196"/>
      <c r="AM55" s="301"/>
      <c r="AN55" s="204"/>
      <c r="AO55" s="196"/>
      <c r="AP55" s="212"/>
      <c r="AQ55" s="212"/>
      <c r="AR55" s="215"/>
      <c r="AT55" s="399"/>
      <c r="AU55" s="409"/>
      <c r="AV55" s="324"/>
      <c r="AW55" s="324"/>
      <c r="AX55" s="410"/>
    </row>
    <row r="56" spans="1:50" ht="13.5" customHeight="1">
      <c r="A56" s="202" t="s">
        <v>154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212"/>
      <c r="M56" s="212"/>
      <c r="N56" s="212"/>
      <c r="O56" s="762" t="s">
        <v>199</v>
      </c>
      <c r="P56" s="762"/>
      <c r="Q56" s="762"/>
      <c r="R56" s="215"/>
      <c r="S56" s="296"/>
      <c r="T56" s="202" t="s">
        <v>161</v>
      </c>
      <c r="U56" s="212"/>
      <c r="V56" s="212"/>
      <c r="W56" s="212"/>
      <c r="X56" s="212"/>
      <c r="Y56" s="212"/>
      <c r="Z56" s="212"/>
      <c r="AA56" s="212"/>
      <c r="AB56" s="239"/>
      <c r="AC56" s="240"/>
      <c r="AD56" s="240"/>
      <c r="AE56" s="240"/>
      <c r="AF56" s="240"/>
      <c r="AG56" s="197"/>
      <c r="AI56" s="202" t="s">
        <v>190</v>
      </c>
      <c r="AJ56" s="302"/>
      <c r="AK56" s="240"/>
      <c r="AL56" s="240"/>
      <c r="AM56" s="240"/>
      <c r="AN56" s="240"/>
      <c r="AO56" s="240"/>
      <c r="AP56" s="240"/>
      <c r="AQ56" s="302"/>
      <c r="AR56" s="303"/>
      <c r="AT56" s="399"/>
      <c r="AU56" s="409"/>
      <c r="AV56" s="324"/>
      <c r="AW56" s="324"/>
      <c r="AX56" s="410"/>
    </row>
    <row r="57" spans="1:50" ht="2.25" customHeight="1">
      <c r="A57" s="202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12"/>
      <c r="M57" s="212"/>
      <c r="N57" s="212"/>
      <c r="O57" s="204"/>
      <c r="P57" s="204"/>
      <c r="Q57" s="204"/>
      <c r="R57" s="215"/>
      <c r="S57" s="296"/>
      <c r="T57" s="304"/>
      <c r="U57" s="212"/>
      <c r="V57" s="212"/>
      <c r="W57" s="212"/>
      <c r="X57" s="212"/>
      <c r="Y57" s="212"/>
      <c r="Z57" s="212"/>
      <c r="AA57" s="212"/>
      <c r="AB57" s="196"/>
      <c r="AC57" s="305"/>
      <c r="AD57" s="305"/>
      <c r="AE57" s="305"/>
      <c r="AF57" s="196"/>
      <c r="AG57" s="197"/>
      <c r="AI57" s="306"/>
      <c r="AJ57" s="302"/>
      <c r="AK57" s="240"/>
      <c r="AL57" s="240"/>
      <c r="AM57" s="240"/>
      <c r="AN57" s="240"/>
      <c r="AO57" s="240"/>
      <c r="AP57" s="240"/>
      <c r="AQ57" s="302"/>
      <c r="AR57" s="303"/>
      <c r="AT57" s="399"/>
      <c r="AU57" s="409"/>
      <c r="AV57" s="324"/>
      <c r="AW57" s="324"/>
      <c r="AX57" s="410"/>
    </row>
    <row r="58" spans="1:50" ht="13.5" customHeight="1">
      <c r="A58" s="202" t="s">
        <v>155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754"/>
      <c r="M58" s="641"/>
      <c r="N58" s="755"/>
      <c r="O58" s="204" t="s">
        <v>186</v>
      </c>
      <c r="P58" s="204"/>
      <c r="Q58" s="204"/>
      <c r="R58" s="215"/>
      <c r="S58" s="296"/>
      <c r="T58" s="307" t="s">
        <v>184</v>
      </c>
      <c r="U58" s="240"/>
      <c r="V58" s="240"/>
      <c r="W58" s="240"/>
      <c r="X58" s="240"/>
      <c r="Y58" s="240"/>
      <c r="Z58" s="240"/>
      <c r="AA58" s="240"/>
      <c r="AB58" s="240"/>
      <c r="AC58" s="763"/>
      <c r="AD58" s="764"/>
      <c r="AE58" s="765"/>
      <c r="AF58" s="200" t="s">
        <v>164</v>
      </c>
      <c r="AG58" s="197"/>
      <c r="AI58" s="202" t="s">
        <v>188</v>
      </c>
      <c r="AJ58" s="203"/>
      <c r="AK58" s="196"/>
      <c r="AL58" s="196"/>
      <c r="AM58" s="196"/>
      <c r="AN58" s="781"/>
      <c r="AO58" s="600"/>
      <c r="AP58" s="767"/>
      <c r="AQ58" s="203" t="s">
        <v>164</v>
      </c>
      <c r="AR58" s="303"/>
      <c r="AT58" s="400">
        <f>IF(L58&lt;&gt;"",1,0)</f>
        <v>0</v>
      </c>
      <c r="AU58" s="395">
        <f>IF(AC58&lt;&gt;"",1,0)</f>
        <v>0</v>
      </c>
      <c r="AV58" s="388">
        <f>IF(AN58&lt;&gt;"",1,0)</f>
        <v>0</v>
      </c>
      <c r="AW58" s="324"/>
      <c r="AX58" s="410"/>
    </row>
    <row r="59" spans="1:50" ht="2.25" customHeight="1">
      <c r="A59" s="202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212"/>
      <c r="M59" s="212"/>
      <c r="N59" s="212"/>
      <c r="O59" s="204"/>
      <c r="P59" s="204"/>
      <c r="Q59" s="204"/>
      <c r="R59" s="215"/>
      <c r="S59" s="296"/>
      <c r="T59" s="302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197"/>
      <c r="AI59" s="306"/>
      <c r="AJ59" s="203"/>
      <c r="AK59" s="196"/>
      <c r="AL59" s="196"/>
      <c r="AM59" s="196"/>
      <c r="AN59" s="196"/>
      <c r="AO59" s="196"/>
      <c r="AP59" s="196"/>
      <c r="AQ59" s="203"/>
      <c r="AR59" s="303"/>
      <c r="AT59" s="399"/>
      <c r="AU59" s="409"/>
      <c r="AV59" s="324"/>
      <c r="AW59" s="324"/>
      <c r="AX59" s="410"/>
    </row>
    <row r="60" spans="1:50" ht="13.5" customHeight="1">
      <c r="A60" s="202" t="s">
        <v>156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754"/>
      <c r="M60" s="641"/>
      <c r="N60" s="755"/>
      <c r="O60" s="204" t="s">
        <v>376</v>
      </c>
      <c r="P60" s="204"/>
      <c r="Q60" s="204"/>
      <c r="R60" s="215"/>
      <c r="S60" s="296"/>
      <c r="T60" s="202" t="s">
        <v>83</v>
      </c>
      <c r="U60" s="212"/>
      <c r="V60" s="212"/>
      <c r="W60" s="212"/>
      <c r="X60" s="212"/>
      <c r="Y60" s="212"/>
      <c r="Z60" s="212"/>
      <c r="AA60" s="212"/>
      <c r="AB60" s="260"/>
      <c r="AC60" s="797"/>
      <c r="AD60" s="764"/>
      <c r="AE60" s="765"/>
      <c r="AF60" s="212" t="s">
        <v>164</v>
      </c>
      <c r="AG60" s="197"/>
      <c r="AI60" s="202" t="s">
        <v>78</v>
      </c>
      <c r="AJ60" s="203"/>
      <c r="AK60" s="196"/>
      <c r="AL60" s="196"/>
      <c r="AM60" s="196"/>
      <c r="AN60" s="754"/>
      <c r="AO60" s="641"/>
      <c r="AP60" s="755"/>
      <c r="AQ60" s="203" t="s">
        <v>183</v>
      </c>
      <c r="AR60" s="303"/>
      <c r="AT60" s="400">
        <f>IF(L60&lt;&gt;"",1,0)</f>
        <v>0</v>
      </c>
      <c r="AU60" s="395">
        <f>IF(AC60&lt;&gt;"",1,0)</f>
        <v>0</v>
      </c>
      <c r="AV60" s="388">
        <f>IF(AN60&lt;&gt;"",1,0)</f>
        <v>0</v>
      </c>
      <c r="AW60" s="324"/>
      <c r="AX60" s="410"/>
    </row>
    <row r="61" spans="1:50" s="313" customFormat="1" ht="2.25" customHeight="1">
      <c r="A61" s="202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308"/>
      <c r="M61" s="308"/>
      <c r="N61" s="308"/>
      <c r="O61" s="204"/>
      <c r="P61" s="204"/>
      <c r="Q61" s="204"/>
      <c r="R61" s="215"/>
      <c r="S61" s="309"/>
      <c r="T61" s="310"/>
      <c r="U61" s="212"/>
      <c r="V61" s="212"/>
      <c r="W61" s="212"/>
      <c r="X61" s="212"/>
      <c r="Y61" s="212"/>
      <c r="Z61" s="212"/>
      <c r="AA61" s="212"/>
      <c r="AB61" s="311"/>
      <c r="AC61" s="196"/>
      <c r="AD61" s="196"/>
      <c r="AE61" s="196"/>
      <c r="AF61" s="312"/>
      <c r="AG61" s="197"/>
      <c r="AI61" s="306"/>
      <c r="AJ61" s="203"/>
      <c r="AK61" s="196"/>
      <c r="AL61" s="196"/>
      <c r="AM61" s="196"/>
      <c r="AN61" s="204"/>
      <c r="AO61" s="196"/>
      <c r="AP61" s="212"/>
      <c r="AQ61" s="204"/>
      <c r="AR61" s="303"/>
      <c r="AT61" s="402"/>
      <c r="AU61" s="414"/>
      <c r="AV61" s="229"/>
      <c r="AW61" s="229"/>
      <c r="AX61" s="415"/>
    </row>
    <row r="62" spans="1:50" ht="13.5" customHeight="1">
      <c r="A62" s="202" t="s">
        <v>179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754"/>
      <c r="M62" s="641"/>
      <c r="N62" s="755"/>
      <c r="O62" s="204" t="s">
        <v>180</v>
      </c>
      <c r="P62" s="204"/>
      <c r="Q62" s="204"/>
      <c r="R62" s="215"/>
      <c r="S62" s="296"/>
      <c r="T62" s="202" t="s">
        <v>84</v>
      </c>
      <c r="U62" s="212"/>
      <c r="V62" s="212"/>
      <c r="W62" s="212"/>
      <c r="X62" s="212"/>
      <c r="Y62" s="212"/>
      <c r="Z62" s="212"/>
      <c r="AA62" s="212"/>
      <c r="AB62" s="260"/>
      <c r="AC62" s="797"/>
      <c r="AD62" s="764"/>
      <c r="AE62" s="765"/>
      <c r="AF62" s="212" t="s">
        <v>164</v>
      </c>
      <c r="AG62" s="197"/>
      <c r="AI62" s="306" t="s">
        <v>191</v>
      </c>
      <c r="AJ62" s="203"/>
      <c r="AK62" s="196"/>
      <c r="AL62" s="196"/>
      <c r="AM62" s="196"/>
      <c r="AN62" s="204"/>
      <c r="AO62" s="196"/>
      <c r="AP62" s="212"/>
      <c r="AQ62" s="204"/>
      <c r="AR62" s="303"/>
      <c r="AT62" s="400">
        <f>IF(L62&lt;&gt;"",1,0)</f>
        <v>0</v>
      </c>
      <c r="AU62" s="395">
        <f>IF(AC62&lt;&gt;"",1,0)</f>
        <v>0</v>
      </c>
      <c r="AV62" s="324"/>
      <c r="AW62" s="324"/>
      <c r="AX62" s="410"/>
    </row>
    <row r="63" spans="1:50" ht="2.25" customHeight="1">
      <c r="A63" s="202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212"/>
      <c r="M63" s="212"/>
      <c r="N63" s="212"/>
      <c r="O63" s="204"/>
      <c r="P63" s="204"/>
      <c r="Q63" s="204"/>
      <c r="R63" s="215"/>
      <c r="S63" s="296"/>
      <c r="T63" s="310"/>
      <c r="U63" s="212"/>
      <c r="V63" s="212"/>
      <c r="W63" s="212"/>
      <c r="X63" s="212"/>
      <c r="Y63" s="212"/>
      <c r="Z63" s="212"/>
      <c r="AA63" s="212"/>
      <c r="AB63" s="260"/>
      <c r="AC63" s="196"/>
      <c r="AD63" s="196"/>
      <c r="AE63" s="196"/>
      <c r="AF63" s="178"/>
      <c r="AG63" s="197"/>
      <c r="AI63" s="306"/>
      <c r="AJ63" s="203"/>
      <c r="AK63" s="196"/>
      <c r="AL63" s="196"/>
      <c r="AM63" s="196"/>
      <c r="AN63" s="204"/>
      <c r="AO63" s="196"/>
      <c r="AP63" s="212"/>
      <c r="AQ63" s="212"/>
      <c r="AR63" s="215"/>
      <c r="AT63" s="399"/>
      <c r="AU63" s="409"/>
      <c r="AV63" s="324"/>
      <c r="AW63" s="324"/>
      <c r="AX63" s="410"/>
    </row>
    <row r="64" spans="1:50" ht="13.5" customHeight="1">
      <c r="A64" s="202" t="s">
        <v>157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754"/>
      <c r="M64" s="641"/>
      <c r="N64" s="755"/>
      <c r="O64" s="204" t="s">
        <v>181</v>
      </c>
      <c r="P64" s="204"/>
      <c r="Q64" s="204"/>
      <c r="R64" s="215"/>
      <c r="S64" s="296"/>
      <c r="T64" s="202" t="s">
        <v>78</v>
      </c>
      <c r="U64" s="212"/>
      <c r="V64" s="212"/>
      <c r="W64" s="212"/>
      <c r="X64" s="212"/>
      <c r="Y64" s="212"/>
      <c r="Z64" s="212"/>
      <c r="AA64" s="212"/>
      <c r="AB64" s="260"/>
      <c r="AC64" s="754"/>
      <c r="AD64" s="641"/>
      <c r="AE64" s="755"/>
      <c r="AF64" s="181" t="s">
        <v>183</v>
      </c>
      <c r="AG64" s="197"/>
      <c r="AI64" s="306" t="s">
        <v>192</v>
      </c>
      <c r="AJ64" s="203"/>
      <c r="AK64" s="196"/>
      <c r="AL64" s="196"/>
      <c r="AM64" s="196"/>
      <c r="AN64" s="204"/>
      <c r="AO64" s="196"/>
      <c r="AP64" s="212"/>
      <c r="AQ64" s="212"/>
      <c r="AR64" s="215"/>
      <c r="AT64" s="400">
        <f>IF(L64&lt;&gt;"",1,0)</f>
        <v>0</v>
      </c>
      <c r="AU64" s="395">
        <f>IF(AC64&lt;&gt;"",1,0)</f>
        <v>0</v>
      </c>
      <c r="AV64" s="324"/>
      <c r="AW64" s="324"/>
      <c r="AX64" s="410"/>
    </row>
    <row r="65" spans="1:50" ht="2.25" customHeight="1">
      <c r="A65" s="202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212"/>
      <c r="M65" s="212"/>
      <c r="N65" s="212"/>
      <c r="O65" s="204"/>
      <c r="P65" s="204"/>
      <c r="Q65" s="204"/>
      <c r="R65" s="215"/>
      <c r="S65" s="296"/>
      <c r="T65" s="314"/>
      <c r="U65" s="212"/>
      <c r="V65" s="212"/>
      <c r="W65" s="212"/>
      <c r="X65" s="212"/>
      <c r="Y65" s="212"/>
      <c r="Z65" s="212"/>
      <c r="AA65" s="212"/>
      <c r="AB65" s="212"/>
      <c r="AC65" s="212"/>
      <c r="AD65" s="196"/>
      <c r="AE65" s="196"/>
      <c r="AF65" s="196"/>
      <c r="AG65" s="197"/>
      <c r="AI65" s="306"/>
      <c r="AJ65" s="203"/>
      <c r="AK65" s="196"/>
      <c r="AL65" s="196"/>
      <c r="AM65" s="196"/>
      <c r="AN65" s="204"/>
      <c r="AO65" s="196"/>
      <c r="AP65" s="212"/>
      <c r="AQ65" s="212"/>
      <c r="AR65" s="215"/>
      <c r="AT65" s="399"/>
      <c r="AU65" s="409"/>
      <c r="AV65" s="324"/>
      <c r="AW65" s="324"/>
      <c r="AX65" s="410"/>
    </row>
    <row r="66" spans="1:50" ht="13.5" customHeight="1">
      <c r="A66" s="202" t="s">
        <v>189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754"/>
      <c r="M66" s="641"/>
      <c r="N66" s="755"/>
      <c r="O66" s="204" t="s">
        <v>182</v>
      </c>
      <c r="P66" s="199"/>
      <c r="Q66" s="199"/>
      <c r="R66" s="315"/>
      <c r="S66" s="296"/>
      <c r="T66" s="316"/>
      <c r="U66" s="292"/>
      <c r="V66" s="292"/>
      <c r="W66" s="292"/>
      <c r="X66" s="292"/>
      <c r="Y66" s="292"/>
      <c r="Z66" s="292"/>
      <c r="AA66" s="212"/>
      <c r="AB66" s="212"/>
      <c r="AC66" s="212"/>
      <c r="AD66" s="196"/>
      <c r="AE66" s="196"/>
      <c r="AF66" s="196"/>
      <c r="AG66" s="197"/>
      <c r="AI66" s="306"/>
      <c r="AJ66" s="203"/>
      <c r="AK66" s="196"/>
      <c r="AL66" s="196"/>
      <c r="AM66" s="196"/>
      <c r="AN66" s="763"/>
      <c r="AO66" s="764"/>
      <c r="AP66" s="765"/>
      <c r="AQ66" s="212"/>
      <c r="AR66" s="215"/>
      <c r="AT66" s="400">
        <f>IF(L66&lt;&gt;"",1,0)</f>
        <v>0</v>
      </c>
      <c r="AU66" s="395">
        <f>IF(AM66&lt;&gt;"",1,0)</f>
        <v>0</v>
      </c>
      <c r="AV66" s="388">
        <f>IF(AN66&lt;&gt;"",1,0)</f>
        <v>0</v>
      </c>
      <c r="AW66" s="324"/>
      <c r="AX66" s="410"/>
    </row>
    <row r="67" spans="1:50" ht="2.25" customHeight="1">
      <c r="A67" s="262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317"/>
      <c r="O67" s="317"/>
      <c r="P67" s="317"/>
      <c r="Q67" s="317"/>
      <c r="R67" s="318"/>
      <c r="S67" s="319"/>
      <c r="T67" s="320"/>
      <c r="U67" s="317"/>
      <c r="V67" s="317"/>
      <c r="W67" s="317"/>
      <c r="X67" s="317"/>
      <c r="Y67" s="317"/>
      <c r="Z67" s="317"/>
      <c r="AA67" s="317"/>
      <c r="AB67" s="247"/>
      <c r="AC67" s="247"/>
      <c r="AD67" s="247"/>
      <c r="AE67" s="220"/>
      <c r="AF67" s="220"/>
      <c r="AG67" s="263"/>
      <c r="AI67" s="321"/>
      <c r="AJ67" s="322"/>
      <c r="AK67" s="220"/>
      <c r="AL67" s="224"/>
      <c r="AM67" s="227"/>
      <c r="AN67" s="227"/>
      <c r="AO67" s="226"/>
      <c r="AP67" s="247"/>
      <c r="AQ67" s="247"/>
      <c r="AR67" s="248"/>
      <c r="AT67" s="399"/>
      <c r="AU67" s="409"/>
      <c r="AV67" s="324"/>
      <c r="AW67" s="324"/>
      <c r="AX67" s="410"/>
    </row>
    <row r="68" spans="1:50" ht="2.25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323"/>
      <c r="AJ68" s="323"/>
      <c r="AK68" s="324"/>
      <c r="AL68" s="252"/>
      <c r="AM68" s="252"/>
      <c r="AN68" s="252"/>
      <c r="AO68" s="252"/>
      <c r="AP68" s="252"/>
      <c r="AQ68" s="252"/>
      <c r="AR68" s="252"/>
      <c r="AT68" s="399"/>
      <c r="AU68" s="409"/>
      <c r="AV68" s="324"/>
      <c r="AW68" s="324"/>
      <c r="AX68" s="410"/>
    </row>
    <row r="69" spans="1:50" ht="15.75">
      <c r="A69" s="253" t="s">
        <v>172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97"/>
      <c r="X69" s="253" t="s">
        <v>165</v>
      </c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97"/>
      <c r="AT69" s="403"/>
      <c r="AU69" s="416"/>
      <c r="AV69" s="12"/>
      <c r="AW69" s="324"/>
      <c r="AX69" s="410"/>
    </row>
    <row r="70" spans="1:50" ht="2.25" customHeight="1">
      <c r="A70" s="238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7"/>
      <c r="X70" s="238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T70" s="399"/>
      <c r="AU70" s="409"/>
      <c r="AV70" s="324"/>
      <c r="AW70" s="324"/>
      <c r="AX70" s="410"/>
    </row>
    <row r="71" spans="1:50" ht="15">
      <c r="A71" s="306" t="s">
        <v>173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71"/>
      <c r="V71" s="197"/>
      <c r="X71" s="428" t="s">
        <v>166</v>
      </c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71"/>
      <c r="AR71" s="197"/>
      <c r="AT71" s="399"/>
      <c r="AU71" s="409"/>
      <c r="AV71" s="324"/>
      <c r="AW71" s="388">
        <f>IF(U71&lt;&gt;"",1,0)</f>
        <v>0</v>
      </c>
      <c r="AX71" s="393">
        <f>IF(AQ71&lt;&gt;"",1,0)</f>
        <v>0</v>
      </c>
    </row>
    <row r="72" spans="1:50" ht="2.25" customHeight="1">
      <c r="A72" s="238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 t="s">
        <v>236</v>
      </c>
      <c r="V72" s="197"/>
      <c r="X72" s="195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 t="s">
        <v>236</v>
      </c>
      <c r="AR72" s="197"/>
      <c r="AT72" s="399"/>
      <c r="AU72" s="409"/>
      <c r="AV72" s="324"/>
      <c r="AW72" s="324"/>
      <c r="AX72" s="410"/>
    </row>
    <row r="73" spans="1:50" ht="15">
      <c r="A73" s="306" t="s">
        <v>198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325" t="s">
        <v>178</v>
      </c>
      <c r="T73" s="760"/>
      <c r="U73" s="761"/>
      <c r="V73" s="197"/>
      <c r="X73" s="428" t="s">
        <v>167</v>
      </c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71"/>
      <c r="AR73" s="197"/>
      <c r="AT73" s="399"/>
      <c r="AU73" s="409"/>
      <c r="AV73" s="324"/>
      <c r="AW73" s="388">
        <f>IF(T73&lt;&gt;"",1,0)</f>
        <v>0</v>
      </c>
      <c r="AX73" s="393">
        <f>IF(AQ73&lt;&gt;"",1,0)</f>
        <v>0</v>
      </c>
    </row>
    <row r="74" spans="1:50" ht="2.25" customHeight="1">
      <c r="A74" s="238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 t="s">
        <v>236</v>
      </c>
      <c r="V74" s="197"/>
      <c r="X74" s="794"/>
      <c r="Y74" s="795"/>
      <c r="Z74" s="795"/>
      <c r="AA74" s="795"/>
      <c r="AB74" s="795"/>
      <c r="AC74" s="795"/>
      <c r="AD74" s="795"/>
      <c r="AE74" s="795"/>
      <c r="AF74" s="795"/>
      <c r="AG74" s="795"/>
      <c r="AH74" s="796"/>
      <c r="AI74" s="196"/>
      <c r="AJ74" s="196"/>
      <c r="AK74" s="196"/>
      <c r="AL74" s="196"/>
      <c r="AM74" s="196"/>
      <c r="AN74" s="196"/>
      <c r="AO74" s="196"/>
      <c r="AP74" s="196"/>
      <c r="AQ74" s="196" t="s">
        <v>236</v>
      </c>
      <c r="AR74" s="197"/>
      <c r="AT74" s="399"/>
      <c r="AU74" s="409"/>
      <c r="AV74" s="324"/>
      <c r="AW74" s="324"/>
      <c r="AX74" s="410"/>
    </row>
    <row r="75" spans="1:50" ht="15">
      <c r="A75" s="306" t="s">
        <v>174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325" t="s">
        <v>178</v>
      </c>
      <c r="T75" s="760"/>
      <c r="U75" s="761"/>
      <c r="V75" s="197"/>
      <c r="X75" s="428" t="s">
        <v>168</v>
      </c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71"/>
      <c r="AR75" s="197"/>
      <c r="AT75" s="399"/>
      <c r="AU75" s="409"/>
      <c r="AV75" s="324"/>
      <c r="AW75" s="388">
        <f>IF(T75&lt;&gt;"",1,0)</f>
        <v>0</v>
      </c>
      <c r="AX75" s="393">
        <f>IF(AQ75&lt;&gt;"",1,0)</f>
        <v>0</v>
      </c>
    </row>
    <row r="76" spans="1:50" ht="2.25" customHeight="1">
      <c r="A76" s="30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 t="s">
        <v>236</v>
      </c>
      <c r="V76" s="197"/>
      <c r="X76" s="794"/>
      <c r="Y76" s="795"/>
      <c r="Z76" s="795"/>
      <c r="AA76" s="795"/>
      <c r="AB76" s="795"/>
      <c r="AC76" s="795"/>
      <c r="AD76" s="795"/>
      <c r="AE76" s="795"/>
      <c r="AF76" s="795"/>
      <c r="AG76" s="795"/>
      <c r="AH76" s="796"/>
      <c r="AI76" s="196"/>
      <c r="AJ76" s="196"/>
      <c r="AK76" s="196"/>
      <c r="AL76" s="196"/>
      <c r="AM76" s="196"/>
      <c r="AN76" s="196"/>
      <c r="AO76" s="196"/>
      <c r="AP76" s="196"/>
      <c r="AQ76" s="196" t="s">
        <v>236</v>
      </c>
      <c r="AR76" s="197"/>
      <c r="AT76" s="399"/>
      <c r="AU76" s="409"/>
      <c r="AV76" s="324"/>
      <c r="AW76" s="324"/>
      <c r="AX76" s="410"/>
    </row>
    <row r="77" spans="1:50" ht="15">
      <c r="A77" s="306" t="s">
        <v>175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325" t="s">
        <v>176</v>
      </c>
      <c r="T77" s="760"/>
      <c r="U77" s="761"/>
      <c r="V77" s="197"/>
      <c r="X77" s="428" t="s">
        <v>169</v>
      </c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71"/>
      <c r="AR77" s="197"/>
      <c r="AT77" s="399"/>
      <c r="AU77" s="409"/>
      <c r="AV77" s="324"/>
      <c r="AW77" s="388">
        <f>IF(T77&lt;&gt;"",1,0)</f>
        <v>0</v>
      </c>
      <c r="AX77" s="393">
        <f>IF(AQ77&lt;&gt;"",1,0)</f>
        <v>0</v>
      </c>
    </row>
    <row r="78" spans="1:50" ht="2.25" customHeight="1">
      <c r="A78" s="30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 t="s">
        <v>236</v>
      </c>
      <c r="V78" s="197"/>
      <c r="X78" s="195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 t="s">
        <v>236</v>
      </c>
      <c r="AR78" s="197"/>
      <c r="AT78" s="399"/>
      <c r="AU78" s="409"/>
      <c r="AV78" s="324"/>
      <c r="AW78" s="324"/>
      <c r="AX78" s="410"/>
    </row>
    <row r="79" spans="1:50" ht="15">
      <c r="A79" s="306"/>
      <c r="B79" s="196"/>
      <c r="C79" s="196"/>
      <c r="D79" s="196"/>
      <c r="E79" s="196" t="s">
        <v>193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325" t="s">
        <v>176</v>
      </c>
      <c r="T79" s="760"/>
      <c r="U79" s="761"/>
      <c r="V79" s="197"/>
      <c r="X79" s="428" t="s">
        <v>170</v>
      </c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71"/>
      <c r="AR79" s="197"/>
      <c r="AT79" s="404"/>
      <c r="AU79" s="409"/>
      <c r="AV79" s="324"/>
      <c r="AW79" s="388">
        <f>IF(T79&lt;&gt;"",1,0)</f>
        <v>0</v>
      </c>
      <c r="AX79" s="393">
        <f>IF(AQ79&lt;&gt;"",1,0)</f>
        <v>0</v>
      </c>
    </row>
    <row r="80" spans="1:50" ht="2.25" customHeight="1">
      <c r="A80" s="30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 t="s">
        <v>236</v>
      </c>
      <c r="V80" s="197"/>
      <c r="X80" s="195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 t="s">
        <v>236</v>
      </c>
      <c r="AR80" s="197"/>
      <c r="AT80" s="399"/>
      <c r="AU80" s="409"/>
      <c r="AV80" s="324"/>
      <c r="AW80" s="324"/>
      <c r="AX80" s="410"/>
    </row>
    <row r="81" spans="1:50" ht="15.75" thickBot="1">
      <c r="A81" s="306" t="s">
        <v>177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71"/>
      <c r="V81" s="197"/>
      <c r="X81" s="202" t="s">
        <v>171</v>
      </c>
      <c r="Y81" s="429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71"/>
      <c r="AR81" s="197"/>
      <c r="AT81" s="405"/>
      <c r="AU81" s="417"/>
      <c r="AV81" s="418"/>
      <c r="AW81" s="419">
        <f>IF(U81&lt;&gt;"",1,0)</f>
        <v>0</v>
      </c>
      <c r="AX81" s="397">
        <f>IF(AQ81&lt;&gt;"",1,0)</f>
        <v>0</v>
      </c>
    </row>
    <row r="82" spans="1:44" ht="2.25" customHeight="1">
      <c r="A82" s="219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63"/>
      <c r="X82" s="219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63"/>
    </row>
    <row r="83" spans="24:44" ht="2.25" customHeight="1"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64"/>
      <c r="AJ83" s="264"/>
      <c r="AK83" s="264"/>
      <c r="AL83" s="272"/>
      <c r="AM83" s="272"/>
      <c r="AN83" s="272"/>
      <c r="AO83" s="272"/>
      <c r="AP83" s="272"/>
      <c r="AQ83" s="272"/>
      <c r="AR83" s="272"/>
    </row>
    <row r="84" spans="1:44" ht="2.25" customHeight="1">
      <c r="A84" s="326"/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8"/>
    </row>
    <row r="85" spans="1:44" ht="15" customHeight="1">
      <c r="A85" s="238" t="s">
        <v>120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337">
        <f>Identification!K81</f>
      </c>
      <c r="M85" s="196"/>
      <c r="N85" s="196" t="s">
        <v>121</v>
      </c>
      <c r="O85" s="196"/>
      <c r="P85" s="196"/>
      <c r="Q85" s="196"/>
      <c r="R85" s="196"/>
      <c r="S85" s="196"/>
      <c r="T85" s="196"/>
      <c r="U85" s="196"/>
      <c r="V85" s="196"/>
      <c r="W85" s="337" t="str">
        <f>Identification!K83</f>
        <v>ü</v>
      </c>
      <c r="X85" s="196"/>
      <c r="Y85" s="196"/>
      <c r="Z85" s="196" t="s">
        <v>216</v>
      </c>
      <c r="AA85" s="196"/>
      <c r="AB85" s="196"/>
      <c r="AC85" s="791">
        <f>+Identification!AU81</f>
        <v>42105</v>
      </c>
      <c r="AD85" s="792"/>
      <c r="AE85" s="792"/>
      <c r="AF85" s="792"/>
      <c r="AG85" s="792"/>
      <c r="AH85" s="792"/>
      <c r="AI85" s="792"/>
      <c r="AJ85" s="792"/>
      <c r="AK85" s="792"/>
      <c r="AL85" s="793"/>
      <c r="AM85" s="212"/>
      <c r="AN85" s="212"/>
      <c r="AO85" s="196"/>
      <c r="AP85" s="196"/>
      <c r="AQ85" s="196"/>
      <c r="AR85" s="197"/>
    </row>
    <row r="86" spans="1:44" ht="2.25" customHeight="1">
      <c r="A86" s="329"/>
      <c r="B86" s="186"/>
      <c r="C86" s="186"/>
      <c r="D86" s="186"/>
      <c r="E86" s="186"/>
      <c r="F86" s="186"/>
      <c r="G86" s="186"/>
      <c r="H86" s="186"/>
      <c r="I86" s="186"/>
      <c r="J86" s="186"/>
      <c r="K86" s="196"/>
      <c r="L86" s="19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96"/>
      <c r="X86" s="178"/>
      <c r="Y86" s="178"/>
      <c r="Z86" s="178"/>
      <c r="AA86" s="178"/>
      <c r="AB86" s="178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330"/>
      <c r="AP86" s="330"/>
      <c r="AQ86" s="330"/>
      <c r="AR86" s="331"/>
    </row>
    <row r="87" spans="1:44" ht="2.25" customHeight="1">
      <c r="A87" s="329"/>
      <c r="B87" s="186"/>
      <c r="C87" s="186"/>
      <c r="D87" s="186"/>
      <c r="E87" s="186"/>
      <c r="F87" s="186"/>
      <c r="G87" s="186"/>
      <c r="H87" s="186"/>
      <c r="I87" s="186"/>
      <c r="J87" s="186"/>
      <c r="K87" s="196"/>
      <c r="L87" s="19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96"/>
      <c r="X87" s="178"/>
      <c r="Y87" s="178"/>
      <c r="Z87" s="178"/>
      <c r="AA87" s="178"/>
      <c r="AB87" s="178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330"/>
      <c r="AP87" s="330"/>
      <c r="AQ87" s="330"/>
      <c r="AR87" s="331"/>
    </row>
    <row r="88" spans="1:44" ht="15.75" customHeight="1">
      <c r="A88" s="332"/>
      <c r="B88" s="757" t="s">
        <v>214</v>
      </c>
      <c r="C88" s="758"/>
      <c r="D88" s="758"/>
      <c r="E88" s="758"/>
      <c r="F88" s="758"/>
      <c r="G88" s="758"/>
      <c r="H88" s="758"/>
      <c r="I88" s="758"/>
      <c r="J88" s="758"/>
      <c r="K88" s="758"/>
      <c r="L88" s="759"/>
      <c r="M88" s="196"/>
      <c r="N88" s="757" t="s">
        <v>219</v>
      </c>
      <c r="O88" s="758"/>
      <c r="P88" s="758"/>
      <c r="Q88" s="758"/>
      <c r="R88" s="758"/>
      <c r="S88" s="758"/>
      <c r="T88" s="758"/>
      <c r="U88" s="758"/>
      <c r="V88" s="758"/>
      <c r="W88" s="758"/>
      <c r="X88" s="758"/>
      <c r="Y88" s="758"/>
      <c r="Z88" s="758"/>
      <c r="AA88" s="758"/>
      <c r="AB88" s="758"/>
      <c r="AC88" s="758"/>
      <c r="AD88" s="758"/>
      <c r="AE88" s="758"/>
      <c r="AF88" s="758"/>
      <c r="AG88" s="758"/>
      <c r="AH88" s="758"/>
      <c r="AI88" s="758"/>
      <c r="AJ88" s="758"/>
      <c r="AK88" s="758"/>
      <c r="AL88" s="758"/>
      <c r="AM88" s="758"/>
      <c r="AN88" s="758"/>
      <c r="AO88" s="758"/>
      <c r="AP88" s="758"/>
      <c r="AQ88" s="759"/>
      <c r="AR88" s="333"/>
    </row>
    <row r="89" spans="1:44" ht="15">
      <c r="A89" s="333"/>
      <c r="B89" s="774"/>
      <c r="C89" s="775"/>
      <c r="D89" s="775"/>
      <c r="E89" s="775"/>
      <c r="F89" s="775"/>
      <c r="G89" s="775"/>
      <c r="H89" s="775"/>
      <c r="I89" s="775"/>
      <c r="J89" s="775"/>
      <c r="K89" s="775"/>
      <c r="L89" s="776"/>
      <c r="M89" s="196"/>
      <c r="N89" s="777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  <c r="AL89" s="752"/>
      <c r="AM89" s="752"/>
      <c r="AN89" s="752"/>
      <c r="AO89" s="752"/>
      <c r="AP89" s="752"/>
      <c r="AQ89" s="753"/>
      <c r="AR89" s="333"/>
    </row>
    <row r="90" spans="1:44" ht="15">
      <c r="A90" s="333"/>
      <c r="B90" s="774"/>
      <c r="C90" s="775"/>
      <c r="D90" s="775"/>
      <c r="E90" s="775"/>
      <c r="F90" s="775"/>
      <c r="G90" s="775"/>
      <c r="H90" s="775"/>
      <c r="I90" s="775"/>
      <c r="J90" s="775"/>
      <c r="K90" s="775"/>
      <c r="L90" s="776"/>
      <c r="M90" s="196"/>
      <c r="N90" s="751"/>
      <c r="O90" s="752"/>
      <c r="P90" s="752"/>
      <c r="Q90" s="752"/>
      <c r="R90" s="752"/>
      <c r="S90" s="752"/>
      <c r="T90" s="752"/>
      <c r="U90" s="752"/>
      <c r="V90" s="752"/>
      <c r="W90" s="752"/>
      <c r="X90" s="752"/>
      <c r="Y90" s="752"/>
      <c r="Z90" s="752"/>
      <c r="AA90" s="752"/>
      <c r="AB90" s="752"/>
      <c r="AC90" s="752"/>
      <c r="AD90" s="752"/>
      <c r="AE90" s="752"/>
      <c r="AF90" s="752"/>
      <c r="AG90" s="752"/>
      <c r="AH90" s="752"/>
      <c r="AI90" s="752"/>
      <c r="AJ90" s="752"/>
      <c r="AK90" s="752"/>
      <c r="AL90" s="752"/>
      <c r="AM90" s="752"/>
      <c r="AN90" s="752"/>
      <c r="AO90" s="752"/>
      <c r="AP90" s="752"/>
      <c r="AQ90" s="753"/>
      <c r="AR90" s="333"/>
    </row>
    <row r="91" spans="1:44" ht="15">
      <c r="A91" s="333"/>
      <c r="B91" s="774"/>
      <c r="C91" s="775"/>
      <c r="D91" s="775"/>
      <c r="E91" s="775"/>
      <c r="F91" s="775"/>
      <c r="G91" s="775"/>
      <c r="H91" s="775"/>
      <c r="I91" s="775"/>
      <c r="J91" s="775"/>
      <c r="K91" s="775"/>
      <c r="L91" s="776"/>
      <c r="M91" s="196"/>
      <c r="N91" s="751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752"/>
      <c r="AL91" s="752"/>
      <c r="AM91" s="752"/>
      <c r="AN91" s="752"/>
      <c r="AO91" s="752"/>
      <c r="AP91" s="752"/>
      <c r="AQ91" s="753"/>
      <c r="AR91" s="333"/>
    </row>
    <row r="92" spans="1:44" ht="15">
      <c r="A92" s="333"/>
      <c r="B92" s="774"/>
      <c r="C92" s="775"/>
      <c r="D92" s="775"/>
      <c r="E92" s="775"/>
      <c r="F92" s="775"/>
      <c r="G92" s="775"/>
      <c r="H92" s="775"/>
      <c r="I92" s="775"/>
      <c r="J92" s="775"/>
      <c r="K92" s="775"/>
      <c r="L92" s="776"/>
      <c r="M92" s="196"/>
      <c r="N92" s="751"/>
      <c r="O92" s="752"/>
      <c r="P92" s="752"/>
      <c r="Q92" s="752"/>
      <c r="R92" s="752"/>
      <c r="S92" s="752"/>
      <c r="T92" s="752"/>
      <c r="U92" s="752"/>
      <c r="V92" s="752"/>
      <c r="W92" s="752"/>
      <c r="X92" s="752"/>
      <c r="Y92" s="752"/>
      <c r="Z92" s="752"/>
      <c r="AA92" s="752"/>
      <c r="AB92" s="752"/>
      <c r="AC92" s="752"/>
      <c r="AD92" s="752"/>
      <c r="AE92" s="752"/>
      <c r="AF92" s="752"/>
      <c r="AG92" s="752"/>
      <c r="AH92" s="752"/>
      <c r="AI92" s="752"/>
      <c r="AJ92" s="752"/>
      <c r="AK92" s="752"/>
      <c r="AL92" s="752"/>
      <c r="AM92" s="752"/>
      <c r="AN92" s="752"/>
      <c r="AO92" s="752"/>
      <c r="AP92" s="752"/>
      <c r="AQ92" s="753"/>
      <c r="AR92" s="333"/>
    </row>
    <row r="93" spans="1:44" ht="15">
      <c r="A93" s="332"/>
      <c r="B93" s="771" t="s">
        <v>215</v>
      </c>
      <c r="C93" s="772"/>
      <c r="D93" s="772"/>
      <c r="E93" s="772"/>
      <c r="F93" s="772"/>
      <c r="G93" s="772"/>
      <c r="H93" s="772"/>
      <c r="I93" s="772"/>
      <c r="J93" s="772"/>
      <c r="K93" s="772"/>
      <c r="L93" s="773"/>
      <c r="M93" s="196"/>
      <c r="N93" s="778"/>
      <c r="O93" s="779"/>
      <c r="P93" s="779"/>
      <c r="Q93" s="779"/>
      <c r="R93" s="779"/>
      <c r="S93" s="779"/>
      <c r="T93" s="779"/>
      <c r="U93" s="779"/>
      <c r="V93" s="779"/>
      <c r="W93" s="779"/>
      <c r="X93" s="779"/>
      <c r="Y93" s="779"/>
      <c r="Z93" s="779"/>
      <c r="AA93" s="779"/>
      <c r="AB93" s="779"/>
      <c r="AC93" s="779"/>
      <c r="AD93" s="779"/>
      <c r="AE93" s="779"/>
      <c r="AF93" s="779"/>
      <c r="AG93" s="779"/>
      <c r="AH93" s="779"/>
      <c r="AI93" s="779"/>
      <c r="AJ93" s="779"/>
      <c r="AK93" s="779"/>
      <c r="AL93" s="779"/>
      <c r="AM93" s="779"/>
      <c r="AN93" s="779"/>
      <c r="AO93" s="779"/>
      <c r="AP93" s="779"/>
      <c r="AQ93" s="780"/>
      <c r="AR93" s="333"/>
    </row>
    <row r="94" spans="1:44" ht="15">
      <c r="A94" s="219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63"/>
    </row>
  </sheetData>
  <sheetProtection sheet="1" selectLockedCells="1"/>
  <mergeCells count="39">
    <mergeCell ref="AU4:AX4"/>
    <mergeCell ref="AC85:AL85"/>
    <mergeCell ref="T73:U73"/>
    <mergeCell ref="X74:AH74"/>
    <mergeCell ref="X76:AH76"/>
    <mergeCell ref="AC62:AE62"/>
    <mergeCell ref="AC64:AE64"/>
    <mergeCell ref="AN66:AP66"/>
    <mergeCell ref="AI51:AK51"/>
    <mergeCell ref="AC60:AE60"/>
    <mergeCell ref="J2:O2"/>
    <mergeCell ref="AA2:AF2"/>
    <mergeCell ref="X26:Z26"/>
    <mergeCell ref="X28:Z28"/>
    <mergeCell ref="L4:AA4"/>
    <mergeCell ref="AL2:AQ2"/>
    <mergeCell ref="AH4:AQ4"/>
    <mergeCell ref="AM28:AO28"/>
    <mergeCell ref="AM24:AO24"/>
    <mergeCell ref="AI44:AK44"/>
    <mergeCell ref="X24:Z24"/>
    <mergeCell ref="B93:L93"/>
    <mergeCell ref="B89:L92"/>
    <mergeCell ref="N89:AQ93"/>
    <mergeCell ref="AN58:AP58"/>
    <mergeCell ref="AN60:AP60"/>
    <mergeCell ref="L60:N60"/>
    <mergeCell ref="L64:N64"/>
    <mergeCell ref="L66:N66"/>
    <mergeCell ref="L62:N62"/>
    <mergeCell ref="U47:W47"/>
    <mergeCell ref="B88:L88"/>
    <mergeCell ref="T79:U79"/>
    <mergeCell ref="N88:AQ88"/>
    <mergeCell ref="T75:U75"/>
    <mergeCell ref="T77:U77"/>
    <mergeCell ref="L58:N58"/>
    <mergeCell ref="O56:Q56"/>
    <mergeCell ref="AC58:AE58"/>
  </mergeCells>
  <conditionalFormatting sqref="X24:Z24 T73:U73 T75:U75">
    <cfRule type="cellIs" priority="1" dxfId="0" operator="lessThan" stopIfTrue="1">
      <formula>4</formula>
    </cfRule>
  </conditionalFormatting>
  <conditionalFormatting sqref="AM24:AO24">
    <cfRule type="cellIs" priority="2" dxfId="0" operator="lessThan" stopIfTrue="1">
      <formula>10</formula>
    </cfRule>
  </conditionalFormatting>
  <conditionalFormatting sqref="X28:Z28">
    <cfRule type="cellIs" priority="3" dxfId="0" operator="lessThan" stopIfTrue="1">
      <formula>15</formula>
    </cfRule>
  </conditionalFormatting>
  <conditionalFormatting sqref="X26:Z26">
    <cfRule type="cellIs" priority="4" dxfId="0" operator="lessThan" stopIfTrue="1">
      <formula>1</formula>
    </cfRule>
  </conditionalFormatting>
  <conditionalFormatting sqref="AM28:AO28">
    <cfRule type="cellIs" priority="5" dxfId="0" operator="lessThan" stopIfTrue="1">
      <formula>6</formula>
    </cfRule>
  </conditionalFormatting>
  <conditionalFormatting sqref="AI44:AK44">
    <cfRule type="cellIs" priority="6" dxfId="0" operator="greaterThan" stopIfTrue="1">
      <formula>120</formula>
    </cfRule>
  </conditionalFormatting>
  <conditionalFormatting sqref="L58:N58">
    <cfRule type="cellIs" priority="7" dxfId="0" operator="greaterThan" stopIfTrue="1">
      <formula>0.385</formula>
    </cfRule>
  </conditionalFormatting>
  <conditionalFormatting sqref="L62:N62">
    <cfRule type="cellIs" priority="9" dxfId="0" operator="greaterThan" stopIfTrue="1">
      <formula>6.75</formula>
    </cfRule>
  </conditionalFormatting>
  <conditionalFormatting sqref="L64:N64">
    <cfRule type="cellIs" priority="10" dxfId="0" operator="greaterThan" stopIfTrue="1">
      <formula>8.15</formula>
    </cfRule>
  </conditionalFormatting>
  <conditionalFormatting sqref="T77:U77 T79:U79">
    <cfRule type="cellIs" priority="11" dxfId="0" operator="lessThan" stopIfTrue="1">
      <formula>2.5</formula>
    </cfRule>
  </conditionalFormatting>
  <conditionalFormatting sqref="AI51:AK51">
    <cfRule type="cellIs" priority="11" dxfId="41" operator="equal" stopIfTrue="1">
      <formula>"ok"</formula>
    </cfRule>
    <cfRule type="cellIs" priority="12" dxfId="0" operator="greaterThan" stopIfTrue="1">
      <formula>15</formula>
    </cfRule>
  </conditionalFormatting>
  <conditionalFormatting sqref="L60:N60">
    <cfRule type="cellIs" priority="13" dxfId="0" operator="greaterThan" stopIfTrue="1">
      <formula>9.1</formula>
    </cfRule>
  </conditionalFormatting>
  <hyperlinks>
    <hyperlink ref="AY4" location="Identification!A1" display="Identification"/>
    <hyperlink ref="AY7" location="Sails!A1" display="Sails"/>
    <hyperlink ref="AY9" location="'timbro e firma'!A1" display="Timbro e f."/>
    <hyperlink ref="AY11" location="conversione!A1" display="Conversione"/>
    <hyperlink ref="AY13" location="DB!A1" display="DB"/>
  </hyperlinks>
  <printOptions horizontalCentered="1"/>
  <pageMargins left="0" right="0" top="0.35433070866141736" bottom="0.5511811023622047" header="0.31496062992125984" footer="0.31496062992125984"/>
  <pageSetup horizontalDpi="600" verticalDpi="600" orientation="portrait" paperSize="9" r:id="rId3"/>
  <headerFooter alignWithMargins="0">
    <oddFooter>&amp;LIF18CA / PCB&amp;C&amp;F/&amp;A&amp;R3/3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Pierre-Charles BARRAUD</dc:creator>
  <cp:keywords/>
  <dc:description>Modifiche minori fatte da Massimo Coccoloni.
Livorno, marzo 2013
giugno 2013 (area boma)</dc:description>
  <cp:lastModifiedBy>Massimo Coccoloni</cp:lastModifiedBy>
  <cp:lastPrinted>2015-06-02T00:26:51Z</cp:lastPrinted>
  <dcterms:created xsi:type="dcterms:W3CDTF">2011-11-13T18:55:16Z</dcterms:created>
  <dcterms:modified xsi:type="dcterms:W3CDTF">2016-05-18T10:10:01Z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